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sol\Desktop\"/>
    </mc:Choice>
  </mc:AlternateContent>
  <bookViews>
    <workbookView xWindow="0" yWindow="0" windowWidth="23040" windowHeight="9192"/>
  </bookViews>
  <sheets>
    <sheet name="AO Dec.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6" i="1" l="1"/>
  <c r="S116" i="1"/>
  <c r="R116" i="1"/>
  <c r="Q116" i="1"/>
  <c r="O116" i="1"/>
  <c r="M116" i="1"/>
  <c r="K116" i="1"/>
  <c r="F116" i="1"/>
  <c r="B116" i="1"/>
  <c r="I116" i="1" s="1"/>
  <c r="W115" i="1"/>
  <c r="S115" i="1"/>
  <c r="R115" i="1"/>
  <c r="Q115" i="1"/>
  <c r="O115" i="1"/>
  <c r="M115" i="1"/>
  <c r="K115" i="1"/>
  <c r="I115" i="1"/>
  <c r="B115" i="1"/>
  <c r="G115" i="1" s="1"/>
  <c r="W114" i="1"/>
  <c r="S114" i="1"/>
  <c r="R114" i="1"/>
  <c r="Q114" i="1"/>
  <c r="O114" i="1"/>
  <c r="M114" i="1"/>
  <c r="K114" i="1"/>
  <c r="G114" i="1"/>
  <c r="F114" i="1"/>
  <c r="B114" i="1"/>
  <c r="I114" i="1" s="1"/>
  <c r="W113" i="1"/>
  <c r="S113" i="1"/>
  <c r="R113" i="1"/>
  <c r="Q113" i="1"/>
  <c r="O113" i="1"/>
  <c r="M113" i="1"/>
  <c r="K113" i="1"/>
  <c r="G113" i="1"/>
  <c r="F113" i="1"/>
  <c r="B113" i="1"/>
  <c r="I113" i="1" s="1"/>
  <c r="W112" i="1"/>
  <c r="S112" i="1"/>
  <c r="R112" i="1"/>
  <c r="Q112" i="1"/>
  <c r="O112" i="1"/>
  <c r="M112" i="1"/>
  <c r="K112" i="1"/>
  <c r="I112" i="1"/>
  <c r="G112" i="1"/>
  <c r="E112" i="1"/>
  <c r="B112" i="1"/>
  <c r="U111" i="1"/>
  <c r="W111" i="1" s="1"/>
  <c r="R111" i="1"/>
  <c r="N111" i="1"/>
  <c r="O111" i="1" s="1"/>
  <c r="L111" i="1"/>
  <c r="M111" i="1" s="1"/>
  <c r="K111" i="1"/>
  <c r="J111" i="1"/>
  <c r="H111" i="1"/>
  <c r="Q111" i="1" s="1"/>
  <c r="S111" i="1" s="1"/>
  <c r="G111" i="1"/>
  <c r="F111" i="1"/>
  <c r="F14" i="1" s="1"/>
  <c r="E111" i="1"/>
  <c r="D111" i="1"/>
  <c r="B111" i="1"/>
  <c r="R110" i="1"/>
  <c r="Q110" i="1"/>
  <c r="S110" i="1" s="1"/>
  <c r="W109" i="1"/>
  <c r="Q109" i="1"/>
  <c r="S109" i="1" s="1"/>
  <c r="P109" i="1"/>
  <c r="R109" i="1" s="1"/>
  <c r="O109" i="1"/>
  <c r="M109" i="1"/>
  <c r="E109" i="1"/>
  <c r="C109" i="1"/>
  <c r="K109" i="1" s="1"/>
  <c r="W108" i="1"/>
  <c r="S108" i="1"/>
  <c r="Q108" i="1"/>
  <c r="O108" i="1"/>
  <c r="M108" i="1"/>
  <c r="K108" i="1"/>
  <c r="E108" i="1"/>
  <c r="C108" i="1"/>
  <c r="B108" i="1"/>
  <c r="P108" i="1" s="1"/>
  <c r="R108" i="1" s="1"/>
  <c r="W107" i="1"/>
  <c r="R107" i="1"/>
  <c r="Q107" i="1"/>
  <c r="S107" i="1" s="1"/>
  <c r="P107" i="1"/>
  <c r="M107" i="1"/>
  <c r="K107" i="1"/>
  <c r="E107" i="1"/>
  <c r="C107" i="1"/>
  <c r="O107" i="1" s="1"/>
  <c r="B107" i="1"/>
  <c r="W106" i="1"/>
  <c r="Q106" i="1"/>
  <c r="S106" i="1" s="1"/>
  <c r="P106" i="1"/>
  <c r="R106" i="1" s="1"/>
  <c r="K106" i="1"/>
  <c r="E106" i="1"/>
  <c r="C106" i="1"/>
  <c r="O106" i="1" s="1"/>
  <c r="B106" i="1"/>
  <c r="W105" i="1"/>
  <c r="Q105" i="1"/>
  <c r="S105" i="1" s="1"/>
  <c r="E105" i="1"/>
  <c r="C105" i="1"/>
  <c r="O105" i="1" s="1"/>
  <c r="B105" i="1"/>
  <c r="B104" i="1" s="1"/>
  <c r="E104" i="1" s="1"/>
  <c r="W104" i="1"/>
  <c r="U104" i="1"/>
  <c r="Q104" i="1"/>
  <c r="S104" i="1" s="1"/>
  <c r="O104" i="1"/>
  <c r="N104" i="1"/>
  <c r="L104" i="1"/>
  <c r="M104" i="1" s="1"/>
  <c r="K104" i="1"/>
  <c r="J104" i="1"/>
  <c r="D104" i="1"/>
  <c r="C104" i="1"/>
  <c r="R103" i="1"/>
  <c r="Q103" i="1"/>
  <c r="S103" i="1" s="1"/>
  <c r="C103" i="1"/>
  <c r="W102" i="1"/>
  <c r="R102" i="1"/>
  <c r="Q102" i="1"/>
  <c r="S102" i="1" s="1"/>
  <c r="I102" i="1"/>
  <c r="G102" i="1"/>
  <c r="C102" i="1"/>
  <c r="B102" i="1"/>
  <c r="E102" i="1" s="1"/>
  <c r="W101" i="1"/>
  <c r="S101" i="1"/>
  <c r="R101" i="1"/>
  <c r="Q101" i="1"/>
  <c r="I101" i="1"/>
  <c r="G101" i="1"/>
  <c r="E101" i="1"/>
  <c r="C101" i="1"/>
  <c r="B101" i="1"/>
  <c r="W100" i="1"/>
  <c r="R100" i="1"/>
  <c r="Q100" i="1"/>
  <c r="S100" i="1" s="1"/>
  <c r="I100" i="1"/>
  <c r="G100" i="1"/>
  <c r="C100" i="1"/>
  <c r="B100" i="1"/>
  <c r="E100" i="1" s="1"/>
  <c r="W99" i="1"/>
  <c r="S99" i="1"/>
  <c r="R99" i="1"/>
  <c r="Q99" i="1"/>
  <c r="I99" i="1"/>
  <c r="G99" i="1"/>
  <c r="E99" i="1"/>
  <c r="C99" i="1"/>
  <c r="B99" i="1"/>
  <c r="U98" i="1"/>
  <c r="W98" i="1" s="1"/>
  <c r="S98" i="1"/>
  <c r="R98" i="1"/>
  <c r="Q98" i="1"/>
  <c r="H98" i="1"/>
  <c r="I98" i="1" s="1"/>
  <c r="F98" i="1"/>
  <c r="D98" i="1"/>
  <c r="G98" i="1" s="1"/>
  <c r="C98" i="1"/>
  <c r="B98" i="1"/>
  <c r="R97" i="1"/>
  <c r="Q97" i="1"/>
  <c r="S97" i="1" s="1"/>
  <c r="C97" i="1"/>
  <c r="W96" i="1"/>
  <c r="R96" i="1"/>
  <c r="Q96" i="1"/>
  <c r="S96" i="1" s="1"/>
  <c r="I96" i="1"/>
  <c r="G96" i="1"/>
  <c r="C96" i="1"/>
  <c r="B96" i="1"/>
  <c r="E96" i="1" s="1"/>
  <c r="W95" i="1"/>
  <c r="S95" i="1"/>
  <c r="R95" i="1"/>
  <c r="Q95" i="1"/>
  <c r="I95" i="1"/>
  <c r="G95" i="1"/>
  <c r="E95" i="1"/>
  <c r="C95" i="1"/>
  <c r="W94" i="1"/>
  <c r="R94" i="1"/>
  <c r="Q94" i="1"/>
  <c r="S94" i="1" s="1"/>
  <c r="I94" i="1"/>
  <c r="G94" i="1"/>
  <c r="E94" i="1"/>
  <c r="C94" i="1"/>
  <c r="W93" i="1"/>
  <c r="R93" i="1"/>
  <c r="Q93" i="1"/>
  <c r="S93" i="1" s="1"/>
  <c r="G93" i="1"/>
  <c r="C93" i="1"/>
  <c r="B93" i="1"/>
  <c r="I93" i="1" s="1"/>
  <c r="W92" i="1"/>
  <c r="W90" i="1" s="1"/>
  <c r="S92" i="1"/>
  <c r="R92" i="1"/>
  <c r="Q92" i="1"/>
  <c r="I92" i="1"/>
  <c r="G92" i="1"/>
  <c r="E92" i="1"/>
  <c r="C92" i="1"/>
  <c r="B92" i="1"/>
  <c r="W91" i="1"/>
  <c r="R91" i="1"/>
  <c r="Q91" i="1"/>
  <c r="S91" i="1" s="1"/>
  <c r="I91" i="1"/>
  <c r="G91" i="1"/>
  <c r="C91" i="1"/>
  <c r="B91" i="1"/>
  <c r="E91" i="1" s="1"/>
  <c r="V90" i="1"/>
  <c r="V14" i="1" s="1"/>
  <c r="U90" i="1"/>
  <c r="R90" i="1"/>
  <c r="Q90" i="1"/>
  <c r="S90" i="1" s="1"/>
  <c r="I90" i="1"/>
  <c r="H90" i="1"/>
  <c r="F90" i="1"/>
  <c r="G90" i="1" s="1"/>
  <c r="D90" i="1"/>
  <c r="C90" i="1"/>
  <c r="C14" i="1" s="1"/>
  <c r="K14" i="1" s="1"/>
  <c r="B90" i="1"/>
  <c r="E90" i="1" s="1"/>
  <c r="R89" i="1"/>
  <c r="Q89" i="1"/>
  <c r="S89" i="1" s="1"/>
  <c r="C89" i="1"/>
  <c r="S88" i="1"/>
  <c r="R88" i="1"/>
  <c r="Q88" i="1"/>
  <c r="P88" i="1"/>
  <c r="I88" i="1"/>
  <c r="G88" i="1"/>
  <c r="E88" i="1"/>
  <c r="C88" i="1"/>
  <c r="Q87" i="1"/>
  <c r="S87" i="1" s="1"/>
  <c r="P87" i="1"/>
  <c r="R87" i="1" s="1"/>
  <c r="I87" i="1"/>
  <c r="G87" i="1"/>
  <c r="E87" i="1"/>
  <c r="C87" i="1"/>
  <c r="Q86" i="1"/>
  <c r="S86" i="1" s="1"/>
  <c r="P86" i="1"/>
  <c r="R86" i="1" s="1"/>
  <c r="I86" i="1"/>
  <c r="G86" i="1"/>
  <c r="E86" i="1"/>
  <c r="C86" i="1"/>
  <c r="S85" i="1"/>
  <c r="R85" i="1"/>
  <c r="Q85" i="1"/>
  <c r="P85" i="1"/>
  <c r="I85" i="1"/>
  <c r="G85" i="1"/>
  <c r="E85" i="1"/>
  <c r="C85" i="1"/>
  <c r="Q84" i="1"/>
  <c r="S84" i="1" s="1"/>
  <c r="P84" i="1"/>
  <c r="R84" i="1" s="1"/>
  <c r="I84" i="1"/>
  <c r="G84" i="1"/>
  <c r="E84" i="1"/>
  <c r="C84" i="1"/>
  <c r="W83" i="1"/>
  <c r="V83" i="1"/>
  <c r="U83" i="1"/>
  <c r="U14" i="1" s="1"/>
  <c r="I83" i="1"/>
  <c r="H83" i="1"/>
  <c r="H14" i="1" s="1"/>
  <c r="F83" i="1"/>
  <c r="D83" i="1"/>
  <c r="E83" i="1" s="1"/>
  <c r="C83" i="1"/>
  <c r="B83" i="1"/>
  <c r="G83" i="1" s="1"/>
  <c r="S82" i="1"/>
  <c r="R82" i="1"/>
  <c r="Q82" i="1"/>
  <c r="C82" i="1"/>
  <c r="S81" i="1"/>
  <c r="R81" i="1"/>
  <c r="Q81" i="1"/>
  <c r="C81" i="1"/>
  <c r="W80" i="1"/>
  <c r="Q80" i="1"/>
  <c r="S80" i="1" s="1"/>
  <c r="P80" i="1"/>
  <c r="R80" i="1" s="1"/>
  <c r="O80" i="1"/>
  <c r="M80" i="1"/>
  <c r="K80" i="1"/>
  <c r="I80" i="1"/>
  <c r="G80" i="1"/>
  <c r="E80" i="1"/>
  <c r="W79" i="1"/>
  <c r="Q79" i="1"/>
  <c r="S79" i="1" s="1"/>
  <c r="P79" i="1"/>
  <c r="R79" i="1" s="1"/>
  <c r="O79" i="1"/>
  <c r="I79" i="1"/>
  <c r="G79" i="1"/>
  <c r="E79" i="1"/>
  <c r="C79" i="1"/>
  <c r="M79" i="1" s="1"/>
  <c r="W78" i="1"/>
  <c r="Q78" i="1"/>
  <c r="S78" i="1" s="1"/>
  <c r="P78" i="1"/>
  <c r="R78" i="1" s="1"/>
  <c r="O78" i="1"/>
  <c r="I78" i="1"/>
  <c r="G78" i="1"/>
  <c r="E78" i="1"/>
  <c r="C78" i="1"/>
  <c r="M78" i="1" s="1"/>
  <c r="W77" i="1"/>
  <c r="Q77" i="1"/>
  <c r="S77" i="1" s="1"/>
  <c r="P77" i="1"/>
  <c r="R77" i="1" s="1"/>
  <c r="O77" i="1"/>
  <c r="M77" i="1"/>
  <c r="K77" i="1"/>
  <c r="I77" i="1"/>
  <c r="G77" i="1"/>
  <c r="E77" i="1"/>
  <c r="W76" i="1"/>
  <c r="V76" i="1"/>
  <c r="U76" i="1"/>
  <c r="Q76" i="1"/>
  <c r="S76" i="1" s="1"/>
  <c r="P76" i="1"/>
  <c r="R76" i="1" s="1"/>
  <c r="N76" i="1"/>
  <c r="O76" i="1" s="1"/>
  <c r="L76" i="1"/>
  <c r="M76" i="1" s="1"/>
  <c r="K76" i="1"/>
  <c r="J76" i="1"/>
  <c r="H76" i="1"/>
  <c r="F76" i="1"/>
  <c r="D76" i="1"/>
  <c r="G76" i="1" s="1"/>
  <c r="C76" i="1"/>
  <c r="C75" i="1"/>
  <c r="R74" i="1"/>
  <c r="P74" i="1"/>
  <c r="C74" i="1"/>
  <c r="P73" i="1"/>
  <c r="R73" i="1" s="1"/>
  <c r="C73" i="1"/>
  <c r="P72" i="1"/>
  <c r="R72" i="1" s="1"/>
  <c r="C72" i="1"/>
  <c r="P71" i="1"/>
  <c r="R71" i="1" s="1"/>
  <c r="C71" i="1"/>
  <c r="R70" i="1"/>
  <c r="P70" i="1"/>
  <c r="C70" i="1"/>
  <c r="P69" i="1"/>
  <c r="R69" i="1" s="1"/>
  <c r="C69" i="1"/>
  <c r="P68" i="1"/>
  <c r="R68" i="1" s="1"/>
  <c r="C68" i="1"/>
  <c r="C67" i="1"/>
  <c r="B67" i="1"/>
  <c r="B13" i="1" s="1"/>
  <c r="R66" i="1"/>
  <c r="C66" i="1"/>
  <c r="W65" i="1"/>
  <c r="R65" i="1"/>
  <c r="Q65" i="1"/>
  <c r="S65" i="1" s="1"/>
  <c r="C65" i="1"/>
  <c r="K65" i="1" s="1"/>
  <c r="B65" i="1"/>
  <c r="I65" i="1" s="1"/>
  <c r="W64" i="1"/>
  <c r="W61" i="1" s="1"/>
  <c r="W13" i="1" s="1"/>
  <c r="S64" i="1"/>
  <c r="R64" i="1"/>
  <c r="Q64" i="1"/>
  <c r="K64" i="1"/>
  <c r="I64" i="1"/>
  <c r="H64" i="1"/>
  <c r="F64" i="1"/>
  <c r="G64" i="1" s="1"/>
  <c r="E64" i="1"/>
  <c r="D64" i="1"/>
  <c r="D61" i="1" s="1"/>
  <c r="C64" i="1"/>
  <c r="O64" i="1" s="1"/>
  <c r="B64" i="1"/>
  <c r="W63" i="1"/>
  <c r="R63" i="1"/>
  <c r="O63" i="1"/>
  <c r="H63" i="1"/>
  <c r="Q63" i="1" s="1"/>
  <c r="G63" i="1"/>
  <c r="F63" i="1"/>
  <c r="F61" i="1" s="1"/>
  <c r="G61" i="1" s="1"/>
  <c r="C63" i="1"/>
  <c r="M63" i="1" s="1"/>
  <c r="B63" i="1"/>
  <c r="E63" i="1" s="1"/>
  <c r="W62" i="1"/>
  <c r="S62" i="1"/>
  <c r="R62" i="1"/>
  <c r="Q62" i="1"/>
  <c r="M62" i="1"/>
  <c r="K62" i="1"/>
  <c r="I62" i="1"/>
  <c r="G62" i="1"/>
  <c r="C62" i="1"/>
  <c r="O62" i="1" s="1"/>
  <c r="B62" i="1"/>
  <c r="E62" i="1" s="1"/>
  <c r="V61" i="1"/>
  <c r="U61" i="1"/>
  <c r="R61" i="1"/>
  <c r="O61" i="1"/>
  <c r="N61" i="1"/>
  <c r="L61" i="1"/>
  <c r="J61" i="1"/>
  <c r="K61" i="1" s="1"/>
  <c r="C61" i="1"/>
  <c r="M61" i="1" s="1"/>
  <c r="B61" i="1"/>
  <c r="R60" i="1"/>
  <c r="C60" i="1"/>
  <c r="W59" i="1"/>
  <c r="Q59" i="1"/>
  <c r="S59" i="1" s="1"/>
  <c r="P59" i="1"/>
  <c r="R59" i="1" s="1"/>
  <c r="M59" i="1"/>
  <c r="K59" i="1"/>
  <c r="I59" i="1"/>
  <c r="G59" i="1"/>
  <c r="E59" i="1"/>
  <c r="C59" i="1"/>
  <c r="O59" i="1" s="1"/>
  <c r="W58" i="1"/>
  <c r="Q58" i="1"/>
  <c r="S58" i="1" s="1"/>
  <c r="P58" i="1"/>
  <c r="R58" i="1" s="1"/>
  <c r="M58" i="1"/>
  <c r="K58" i="1"/>
  <c r="I58" i="1"/>
  <c r="G58" i="1"/>
  <c r="E58" i="1"/>
  <c r="C58" i="1"/>
  <c r="O58" i="1" s="1"/>
  <c r="W57" i="1"/>
  <c r="Q57" i="1"/>
  <c r="S57" i="1" s="1"/>
  <c r="P57" i="1"/>
  <c r="R57" i="1" s="1"/>
  <c r="M57" i="1"/>
  <c r="K57" i="1"/>
  <c r="I57" i="1"/>
  <c r="G57" i="1"/>
  <c r="E57" i="1"/>
  <c r="C57" i="1"/>
  <c r="O57" i="1" s="1"/>
  <c r="W56" i="1"/>
  <c r="Q56" i="1"/>
  <c r="S56" i="1" s="1"/>
  <c r="P56" i="1"/>
  <c r="R56" i="1" s="1"/>
  <c r="O56" i="1"/>
  <c r="M56" i="1"/>
  <c r="K56" i="1"/>
  <c r="I56" i="1"/>
  <c r="G56" i="1"/>
  <c r="E56" i="1"/>
  <c r="C56" i="1"/>
  <c r="W55" i="1"/>
  <c r="Q55" i="1"/>
  <c r="S55" i="1" s="1"/>
  <c r="P55" i="1"/>
  <c r="R55" i="1" s="1"/>
  <c r="M55" i="1"/>
  <c r="K55" i="1"/>
  <c r="I55" i="1"/>
  <c r="G55" i="1"/>
  <c r="E55" i="1"/>
  <c r="C55" i="1"/>
  <c r="O55" i="1" s="1"/>
  <c r="W54" i="1"/>
  <c r="Q54" i="1"/>
  <c r="S54" i="1" s="1"/>
  <c r="P54" i="1"/>
  <c r="R54" i="1" s="1"/>
  <c r="M54" i="1"/>
  <c r="K54" i="1"/>
  <c r="I54" i="1"/>
  <c r="G54" i="1"/>
  <c r="E54" i="1"/>
  <c r="C54" i="1"/>
  <c r="O54" i="1" s="1"/>
  <c r="W53" i="1"/>
  <c r="U53" i="1"/>
  <c r="Q53" i="1"/>
  <c r="N53" i="1"/>
  <c r="O53" i="1" s="1"/>
  <c r="M53" i="1"/>
  <c r="L53" i="1"/>
  <c r="L13" i="1" s="1"/>
  <c r="K53" i="1"/>
  <c r="J53" i="1"/>
  <c r="H53" i="1"/>
  <c r="I53" i="1" s="1"/>
  <c r="F53" i="1"/>
  <c r="E53" i="1"/>
  <c r="D53" i="1"/>
  <c r="C53" i="1"/>
  <c r="B53" i="1"/>
  <c r="R52" i="1"/>
  <c r="C52" i="1"/>
  <c r="R51" i="1"/>
  <c r="P51" i="1"/>
  <c r="C51" i="1"/>
  <c r="P50" i="1"/>
  <c r="R50" i="1" s="1"/>
  <c r="C50" i="1"/>
  <c r="R49" i="1"/>
  <c r="P49" i="1"/>
  <c r="C49" i="1"/>
  <c r="P48" i="1"/>
  <c r="P44" i="1" s="1"/>
  <c r="R44" i="1" s="1"/>
  <c r="C48" i="1"/>
  <c r="R47" i="1"/>
  <c r="P47" i="1"/>
  <c r="C47" i="1"/>
  <c r="P46" i="1"/>
  <c r="R46" i="1" s="1"/>
  <c r="C46" i="1"/>
  <c r="R45" i="1"/>
  <c r="P45" i="1"/>
  <c r="C45" i="1"/>
  <c r="C44" i="1"/>
  <c r="B44" i="1"/>
  <c r="R43" i="1"/>
  <c r="C43" i="1"/>
  <c r="W42" i="1"/>
  <c r="R42" i="1"/>
  <c r="Q42" i="1"/>
  <c r="S42" i="1" s="1"/>
  <c r="P42" i="1"/>
  <c r="O42" i="1"/>
  <c r="M42" i="1"/>
  <c r="K42" i="1"/>
  <c r="I42" i="1"/>
  <c r="G42" i="1"/>
  <c r="E42" i="1"/>
  <c r="W41" i="1"/>
  <c r="Q41" i="1"/>
  <c r="S41" i="1" s="1"/>
  <c r="P41" i="1"/>
  <c r="P36" i="1" s="1"/>
  <c r="R36" i="1" s="1"/>
  <c r="O41" i="1"/>
  <c r="M41" i="1"/>
  <c r="K41" i="1"/>
  <c r="I41" i="1"/>
  <c r="G41" i="1"/>
  <c r="E41" i="1"/>
  <c r="W40" i="1"/>
  <c r="Q40" i="1"/>
  <c r="S40" i="1" s="1"/>
  <c r="P40" i="1"/>
  <c r="R40" i="1" s="1"/>
  <c r="O40" i="1"/>
  <c r="M40" i="1"/>
  <c r="K40" i="1"/>
  <c r="I40" i="1"/>
  <c r="G40" i="1"/>
  <c r="E40" i="1"/>
  <c r="W39" i="1"/>
  <c r="Q39" i="1"/>
  <c r="S39" i="1" s="1"/>
  <c r="P39" i="1"/>
  <c r="R39" i="1" s="1"/>
  <c r="O39" i="1"/>
  <c r="M39" i="1"/>
  <c r="K39" i="1"/>
  <c r="I39" i="1"/>
  <c r="G39" i="1"/>
  <c r="E39" i="1"/>
  <c r="W38" i="1"/>
  <c r="S38" i="1"/>
  <c r="Q38" i="1"/>
  <c r="P38" i="1"/>
  <c r="R38" i="1" s="1"/>
  <c r="O38" i="1"/>
  <c r="M38" i="1"/>
  <c r="K38" i="1"/>
  <c r="I38" i="1"/>
  <c r="G38" i="1"/>
  <c r="E38" i="1"/>
  <c r="W37" i="1"/>
  <c r="S37" i="1"/>
  <c r="R37" i="1"/>
  <c r="Q37" i="1"/>
  <c r="P37" i="1"/>
  <c r="O37" i="1"/>
  <c r="M37" i="1"/>
  <c r="K37" i="1"/>
  <c r="I37" i="1"/>
  <c r="G37" i="1"/>
  <c r="E37" i="1"/>
  <c r="Y36" i="1"/>
  <c r="X36" i="1"/>
  <c r="W36" i="1"/>
  <c r="W12" i="1" s="1"/>
  <c r="V36" i="1"/>
  <c r="V12" i="1" s="1"/>
  <c r="V10" i="1" s="1"/>
  <c r="U36" i="1"/>
  <c r="O36" i="1"/>
  <c r="N36" i="1"/>
  <c r="L36" i="1"/>
  <c r="L12" i="1" s="1"/>
  <c r="K36" i="1"/>
  <c r="J36" i="1"/>
  <c r="J12" i="1" s="1"/>
  <c r="I36" i="1"/>
  <c r="H36" i="1"/>
  <c r="F36" i="1"/>
  <c r="G36" i="1" s="1"/>
  <c r="D36" i="1"/>
  <c r="D12" i="1" s="1"/>
  <c r="C36" i="1"/>
  <c r="B36" i="1"/>
  <c r="R35" i="1"/>
  <c r="C35" i="1"/>
  <c r="R34" i="1"/>
  <c r="P34" i="1"/>
  <c r="C34" i="1"/>
  <c r="P33" i="1"/>
  <c r="R33" i="1" s="1"/>
  <c r="C33" i="1"/>
  <c r="P32" i="1"/>
  <c r="R32" i="1" s="1"/>
  <c r="C32" i="1"/>
  <c r="P31" i="1"/>
  <c r="R31" i="1" s="1"/>
  <c r="P30" i="1"/>
  <c r="R30" i="1" s="1"/>
  <c r="C30" i="1"/>
  <c r="C29" i="1"/>
  <c r="B29" i="1"/>
  <c r="P29" i="1" s="1"/>
  <c r="R29" i="1" s="1"/>
  <c r="P28" i="1"/>
  <c r="R28" i="1" s="1"/>
  <c r="C28" i="1"/>
  <c r="P27" i="1"/>
  <c r="R27" i="1" s="1"/>
  <c r="C27" i="1"/>
  <c r="R26" i="1"/>
  <c r="P26" i="1"/>
  <c r="C26" i="1"/>
  <c r="B26" i="1"/>
  <c r="P25" i="1"/>
  <c r="R25" i="1" s="1"/>
  <c r="C25" i="1"/>
  <c r="P24" i="1"/>
  <c r="R24" i="1" s="1"/>
  <c r="C24" i="1"/>
  <c r="P23" i="1"/>
  <c r="R23" i="1" s="1"/>
  <c r="C23" i="1"/>
  <c r="R22" i="1"/>
  <c r="P22" i="1"/>
  <c r="C22" i="1"/>
  <c r="P21" i="1"/>
  <c r="R21" i="1" s="1"/>
  <c r="C21" i="1"/>
  <c r="P20" i="1"/>
  <c r="R20" i="1" s="1"/>
  <c r="C20" i="1"/>
  <c r="B20" i="1"/>
  <c r="P19" i="1"/>
  <c r="R19" i="1" s="1"/>
  <c r="C19" i="1"/>
  <c r="R18" i="1"/>
  <c r="P18" i="1"/>
  <c r="C18" i="1"/>
  <c r="C17" i="1"/>
  <c r="B17" i="1"/>
  <c r="P17" i="1" s="1"/>
  <c r="C16" i="1"/>
  <c r="C12" i="1" s="1"/>
  <c r="B16" i="1"/>
  <c r="B12" i="1" s="1"/>
  <c r="N14" i="1"/>
  <c r="O14" i="1" s="1"/>
  <c r="L14" i="1"/>
  <c r="M14" i="1" s="1"/>
  <c r="J14" i="1"/>
  <c r="D14" i="1"/>
  <c r="V13" i="1"/>
  <c r="U13" i="1"/>
  <c r="N13" i="1"/>
  <c r="J13" i="1"/>
  <c r="U12" i="1"/>
  <c r="U10" i="1" s="1"/>
  <c r="N12" i="1"/>
  <c r="N10" i="1" s="1"/>
  <c r="H12" i="1"/>
  <c r="F12" i="1"/>
  <c r="D13" i="1" l="1"/>
  <c r="E13" i="1" s="1"/>
  <c r="E61" i="1"/>
  <c r="M12" i="1"/>
  <c r="L10" i="1"/>
  <c r="G12" i="1"/>
  <c r="R17" i="1"/>
  <c r="P16" i="1"/>
  <c r="J10" i="1"/>
  <c r="K12" i="1"/>
  <c r="F13" i="1"/>
  <c r="S61" i="1"/>
  <c r="K13" i="1"/>
  <c r="O13" i="1"/>
  <c r="S53" i="1"/>
  <c r="S63" i="1"/>
  <c r="Q61" i="1"/>
  <c r="Q13" i="1" s="1"/>
  <c r="W14" i="1"/>
  <c r="W10" i="1" s="1"/>
  <c r="S36" i="1"/>
  <c r="S12" i="1" s="1"/>
  <c r="D10" i="1"/>
  <c r="E12" i="1"/>
  <c r="I12" i="1"/>
  <c r="P83" i="1"/>
  <c r="M36" i="1"/>
  <c r="K63" i="1"/>
  <c r="E65" i="1"/>
  <c r="P67" i="1"/>
  <c r="R67" i="1" s="1"/>
  <c r="B76" i="1"/>
  <c r="B14" i="1" s="1"/>
  <c r="G14" i="1" s="1"/>
  <c r="K78" i="1"/>
  <c r="K79" i="1"/>
  <c r="Q83" i="1"/>
  <c r="E93" i="1"/>
  <c r="K105" i="1"/>
  <c r="M106" i="1"/>
  <c r="I111" i="1"/>
  <c r="E113" i="1"/>
  <c r="E114" i="1"/>
  <c r="E115" i="1"/>
  <c r="R48" i="1"/>
  <c r="I63" i="1"/>
  <c r="E116" i="1"/>
  <c r="P53" i="1"/>
  <c r="G65" i="1"/>
  <c r="M105" i="1"/>
  <c r="G116" i="1"/>
  <c r="C13" i="1"/>
  <c r="M13" i="1" s="1"/>
  <c r="H61" i="1"/>
  <c r="E98" i="1"/>
  <c r="P105" i="1"/>
  <c r="E36" i="1"/>
  <c r="Q36" i="1"/>
  <c r="Q12" i="1" s="1"/>
  <c r="R41" i="1"/>
  <c r="G53" i="1"/>
  <c r="M64" i="1"/>
  <c r="O12" i="1"/>
  <c r="E10" i="1" l="1"/>
  <c r="E76" i="1"/>
  <c r="H13" i="1"/>
  <c r="I61" i="1"/>
  <c r="I14" i="1"/>
  <c r="B10" i="1"/>
  <c r="R83" i="1"/>
  <c r="C10" i="1"/>
  <c r="O10" i="1" s="1"/>
  <c r="S13" i="1"/>
  <c r="T13" i="1" s="1"/>
  <c r="P12" i="1"/>
  <c r="R16" i="1"/>
  <c r="R12" i="1" s="1"/>
  <c r="T12" i="1" s="1"/>
  <c r="Q14" i="1"/>
  <c r="S83" i="1"/>
  <c r="S14" i="1" s="1"/>
  <c r="E14" i="1"/>
  <c r="P13" i="1"/>
  <c r="R53" i="1"/>
  <c r="R13" i="1" s="1"/>
  <c r="I76" i="1"/>
  <c r="Q10" i="1"/>
  <c r="R105" i="1"/>
  <c r="P104" i="1"/>
  <c r="R104" i="1" s="1"/>
  <c r="G13" i="1"/>
  <c r="F10" i="1"/>
  <c r="G10" i="1" s="1"/>
  <c r="R14" i="1" l="1"/>
  <c r="T14" i="1" s="1"/>
  <c r="P14" i="1"/>
  <c r="P10" i="1" s="1"/>
  <c r="M10" i="1"/>
  <c r="I13" i="1"/>
  <c r="H10" i="1"/>
  <c r="I10" i="1" s="1"/>
  <c r="S10" i="1"/>
  <c r="K10" i="1"/>
  <c r="R10" i="1" l="1"/>
  <c r="T10" i="1"/>
</calcChain>
</file>

<file path=xl/sharedStrings.xml><?xml version="1.0" encoding="utf-8"?>
<sst xmlns="http://schemas.openxmlformats.org/spreadsheetml/2006/main" count="203" uniqueCount="120">
  <si>
    <t>PHILIPPINE COCONUT AUTHORITY</t>
  </si>
  <si>
    <t>CY 2019 COCONUT FERTILIZATION PROJECT</t>
  </si>
  <si>
    <t>As of December, 2020</t>
  </si>
  <si>
    <t>REGION/ PROVINCE</t>
  </si>
  <si>
    <t>Fertilizer Allocation (in bags)</t>
  </si>
  <si>
    <t>VOLUME OF FERTILIZERS (in bags)</t>
  </si>
  <si>
    <t>AREA (in hectares</t>
  </si>
  <si>
    <t>NO. OF TREES</t>
  </si>
  <si>
    <t>NO. OF FARMER</t>
  </si>
  <si>
    <t>TOTAL SALT</t>
  </si>
  <si>
    <t>CCBOF</t>
  </si>
  <si>
    <t>Target</t>
  </si>
  <si>
    <t>Applied</t>
  </si>
  <si>
    <t>%</t>
  </si>
  <si>
    <t>SALT</t>
  </si>
  <si>
    <t>SALT + CCBOF</t>
  </si>
  <si>
    <t>TOTAL</t>
  </si>
  <si>
    <t>CCBOF/ Cocopeat</t>
  </si>
  <si>
    <t>(Salt + CCBOF)</t>
  </si>
  <si>
    <t>Delivered</t>
  </si>
  <si>
    <t>% Delivered</t>
  </si>
  <si>
    <t>Distributed</t>
  </si>
  <si>
    <t>% Distributed</t>
  </si>
  <si>
    <t>% Applied</t>
  </si>
  <si>
    <t>National</t>
  </si>
  <si>
    <t>Luzon</t>
  </si>
  <si>
    <t>Visayas</t>
  </si>
  <si>
    <t>Mindanao</t>
  </si>
  <si>
    <t>I-IVB</t>
  </si>
  <si>
    <t>I</t>
  </si>
  <si>
    <t>Ilocos Norte</t>
  </si>
  <si>
    <t>Pangasinan</t>
  </si>
  <si>
    <t>II</t>
  </si>
  <si>
    <t>Cagayan</t>
  </si>
  <si>
    <t>Isabela</t>
  </si>
  <si>
    <t>Nueva Vizcaya</t>
  </si>
  <si>
    <t>Ifugao</t>
  </si>
  <si>
    <t>Quirino</t>
  </si>
  <si>
    <t>III</t>
  </si>
  <si>
    <t>Bataan</t>
  </si>
  <si>
    <t>Aurora</t>
  </si>
  <si>
    <t>IVB</t>
  </si>
  <si>
    <t>Marinduque</t>
  </si>
  <si>
    <t>Oriental Mindoro</t>
  </si>
  <si>
    <t>Occidental Mindoro</t>
  </si>
  <si>
    <t>Romblon</t>
  </si>
  <si>
    <t>Palawan</t>
  </si>
  <si>
    <t>IV-A</t>
  </si>
  <si>
    <t>Batangas</t>
  </si>
  <si>
    <t>Cavite</t>
  </si>
  <si>
    <t>Laguna</t>
  </si>
  <si>
    <t>Rizal</t>
  </si>
  <si>
    <t>Quezon I</t>
  </si>
  <si>
    <t>Quezon II</t>
  </si>
  <si>
    <t>V</t>
  </si>
  <si>
    <t>Albay</t>
  </si>
  <si>
    <t>Catanduanes</t>
  </si>
  <si>
    <t>Camarines Norte</t>
  </si>
  <si>
    <t>Camarines Sur I</t>
  </si>
  <si>
    <t>Camarines Sur II</t>
  </si>
  <si>
    <t>Masbate</t>
  </si>
  <si>
    <t>Sorsogon</t>
  </si>
  <si>
    <t>VI</t>
  </si>
  <si>
    <t>Aklan</t>
  </si>
  <si>
    <t>Antique</t>
  </si>
  <si>
    <t>Capiz</t>
  </si>
  <si>
    <t>Guimaras</t>
  </si>
  <si>
    <t>Iloilo</t>
  </si>
  <si>
    <t>Negros Occidental</t>
  </si>
  <si>
    <t>VII</t>
  </si>
  <si>
    <t>Bohol</t>
  </si>
  <si>
    <t>Cebu</t>
  </si>
  <si>
    <t>Negros Oriental</t>
  </si>
  <si>
    <t>Siquijor</t>
  </si>
  <si>
    <t>VIII</t>
  </si>
  <si>
    <t>Leyte 1</t>
  </si>
  <si>
    <t>Northwestern Leyte</t>
  </si>
  <si>
    <t>Biliran</t>
  </si>
  <si>
    <t>Southern Leyte</t>
  </si>
  <si>
    <t>Samar</t>
  </si>
  <si>
    <t>Eastern Samar</t>
  </si>
  <si>
    <t>Northern Samar</t>
  </si>
  <si>
    <t>IX</t>
  </si>
  <si>
    <t>Zamboanga del Norte</t>
  </si>
  <si>
    <t>Zamboanga del Sur</t>
  </si>
  <si>
    <t>Zamboanga Sibugay</t>
  </si>
  <si>
    <t>Zamboanga City</t>
  </si>
  <si>
    <t>X</t>
  </si>
  <si>
    <t>Bukidnon</t>
  </si>
  <si>
    <t>Camiguin</t>
  </si>
  <si>
    <t>Lanao del Norte</t>
  </si>
  <si>
    <t>Misamis Occidental</t>
  </si>
  <si>
    <t>Misamis Oriental</t>
  </si>
  <si>
    <t>XI</t>
  </si>
  <si>
    <t>Davao City</t>
  </si>
  <si>
    <t>Davao del Sur</t>
  </si>
  <si>
    <t>Davao Occidental</t>
  </si>
  <si>
    <t>Davao del Norte</t>
  </si>
  <si>
    <t>Compostela Valley</t>
  </si>
  <si>
    <t>Davao Oriental</t>
  </si>
  <si>
    <t>XII</t>
  </si>
  <si>
    <t>North Cotabato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</si>
  <si>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</t>
  </si>
  <si>
    <t>Saranggani</t>
  </si>
  <si>
    <t>South Cotabato</t>
  </si>
  <si>
    <t>Sultan Kudarat</t>
  </si>
  <si>
    <t xml:space="preserve">CARAGA </t>
  </si>
  <si>
    <t>Agusan del Norte</t>
  </si>
  <si>
    <t>Agusan del Sur</t>
  </si>
  <si>
    <t>Surigao del Sur</t>
  </si>
  <si>
    <t>Surigao del Norte</t>
  </si>
  <si>
    <t>Dinagat Islands</t>
  </si>
  <si>
    <t>ARMM</t>
  </si>
  <si>
    <t>Basilan</t>
  </si>
  <si>
    <t>Lanao del Sur</t>
  </si>
  <si>
    <t>Maguindanao</t>
  </si>
  <si>
    <t>Sulu</t>
  </si>
  <si>
    <t>Tawi-Tawi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</si>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</sst>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_);_(* \(#,##0\);_(* &quot;-&quot;??_);_(@_)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0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center"/>
    </xf>
    <xf numFmtId="43" fontId="4" fillId="0" borderId="1" xfId="1" applyFont="1" applyBorder="1"/>
    <xf numFmtId="0" fontId="2" fillId="0" borderId="0" xfId="0" applyFont="1"/>
    <xf numFmtId="165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10" fontId="5" fillId="0" borderId="1" xfId="1" applyNumberFormat="1" applyFont="1" applyBorder="1" applyAlignment="1">
      <alignment horizontal="center" vertical="center" wrapText="1"/>
    </xf>
    <xf numFmtId="43" fontId="5" fillId="0" borderId="1" xfId="1" applyFont="1" applyBorder="1"/>
    <xf numFmtId="10" fontId="5" fillId="0" borderId="1" xfId="1" applyNumberFormat="1" applyFont="1" applyBorder="1"/>
    <xf numFmtId="43" fontId="4" fillId="0" borderId="1" xfId="1" applyNumberFormat="1" applyFont="1" applyBorder="1" applyAlignment="1">
      <alignment horizontal="center"/>
    </xf>
    <xf numFmtId="43" fontId="2" fillId="0" borderId="0" xfId="0" applyNumberFormat="1" applyFont="1"/>
    <xf numFmtId="165" fontId="2" fillId="0" borderId="0" xfId="0" applyNumberFormat="1" applyFont="1"/>
    <xf numFmtId="43" fontId="5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/>
    </xf>
    <xf numFmtId="165" fontId="6" fillId="0" borderId="2" xfId="1" applyNumberFormat="1" applyFont="1" applyBorder="1" applyAlignment="1">
      <alignment horizont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/>
    <xf numFmtId="10" fontId="5" fillId="0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/>
    <xf numFmtId="10" fontId="5" fillId="0" borderId="1" xfId="1" applyNumberFormat="1" applyFont="1" applyFill="1" applyBorder="1"/>
    <xf numFmtId="165" fontId="4" fillId="0" borderId="1" xfId="1" applyNumberFormat="1" applyFont="1" applyFill="1" applyBorder="1"/>
    <xf numFmtId="10" fontId="4" fillId="0" borderId="1" xfId="1" applyNumberFormat="1" applyFont="1" applyFill="1" applyBorder="1" applyAlignment="1">
      <alignment horizontal="center" vertical="center" wrapText="1"/>
    </xf>
    <xf numFmtId="43" fontId="4" fillId="0" borderId="1" xfId="1" applyFont="1" applyFill="1" applyBorder="1"/>
    <xf numFmtId="10" fontId="4" fillId="0" borderId="1" xfId="1" applyNumberFormat="1" applyFont="1" applyFill="1" applyBorder="1"/>
    <xf numFmtId="165" fontId="5" fillId="0" borderId="1" xfId="1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7" fillId="0" borderId="0" xfId="0" applyFont="1"/>
    <xf numFmtId="43" fontId="5" fillId="0" borderId="0" xfId="1" applyFont="1"/>
    <xf numFmtId="0" fontId="5" fillId="0" borderId="0" xfId="0" applyFont="1"/>
    <xf numFmtId="10" fontId="5" fillId="0" borderId="0" xfId="0" applyNumberFormat="1" applyFont="1"/>
    <xf numFmtId="0" fontId="8" fillId="0" borderId="0" xfId="0" applyFont="1"/>
    <xf numFmtId="165" fontId="8" fillId="0" borderId="0" xfId="0" applyNumberFormat="1" applyFont="1"/>
    <xf numFmtId="10" fontId="8" fillId="0" borderId="0" xfId="1" applyNumberFormat="1" applyFont="1"/>
    <xf numFmtId="0" fontId="9" fillId="0" borderId="0" xfId="0" applyFont="1"/>
    <xf numFmtId="43" fontId="9" fillId="0" borderId="0" xfId="1" applyFont="1"/>
    <xf numFmtId="10" fontId="9" fillId="0" borderId="0" xfId="0" applyNumberFormat="1" applyFont="1"/>
    <xf numFmtId="0" fontId="10" fillId="0" borderId="0" xfId="0" applyFont="1"/>
    <xf numFmtId="165" fontId="10" fillId="0" borderId="0" xfId="0" applyNumberFormat="1" applyFont="1"/>
    <xf numFmtId="10" fontId="10" fillId="0" borderId="0" xfId="1" applyNumberFormat="1" applyFont="1"/>
    <xf numFmtId="43" fontId="0" fillId="0" borderId="0" xfId="1" applyFont="1"/>
    <xf numFmtId="10" fontId="0" fillId="0" borderId="0" xfId="0" applyNumberFormat="1"/>
    <xf numFmtId="10" fontId="0" fillId="0" borderId="0" xfId="1" applyNumberFormat="1" applyFont="1"/>
    <xf numFmtId="165" fontId="0" fillId="0" borderId="0" xfId="1" applyNumberFormat="1" applyFont="1"/>
    <xf numFmtId="165" fontId="1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5"/>
  <sheetViews>
    <sheetView tabSelected="1" zoomScale="70" workbookViewId="0">
      <selection activeCell="E27" sqref="E27"/>
    </sheetView>
  </sheetViews>
  <sheetFormatPr defaultColWidth="9.109375" defaultRowHeight="14.4" outlineLevelRow="1" x14ac:dyDescent="0.3"/>
  <cols>
    <col min="1" max="1" width="21.5546875" customWidth="1"/>
    <col min="2" max="2" width="11.44140625" customWidth="1"/>
    <col min="3" max="3" width="10.5546875" customWidth="1"/>
    <col min="4" max="4" width="11" customWidth="1"/>
    <col min="5" max="5" width="11" style="68" customWidth="1"/>
    <col min="6" max="6" width="12.88671875" customWidth="1"/>
    <col min="7" max="7" width="12.44140625" style="68" customWidth="1"/>
    <col min="8" max="8" width="12.88671875" bestFit="1" customWidth="1"/>
    <col min="9" max="9" width="9.6640625" style="68" customWidth="1"/>
    <col min="10" max="10" width="11.5546875" bestFit="1" customWidth="1"/>
    <col min="11" max="11" width="11.109375" style="68" customWidth="1"/>
    <col min="12" max="12" width="13.6640625" customWidth="1"/>
    <col min="13" max="13" width="11.44140625" style="68" customWidth="1"/>
    <col min="14" max="14" width="14.6640625" customWidth="1"/>
    <col min="15" max="15" width="10.44140625" style="68" customWidth="1"/>
    <col min="16" max="16" width="14" customWidth="1"/>
    <col min="17" max="17" width="12.44140625" customWidth="1"/>
    <col min="18" max="18" width="13.44140625" customWidth="1"/>
    <col min="19" max="19" width="12.44140625" bestFit="1" customWidth="1"/>
    <col min="20" max="20" width="9.44140625" style="68" customWidth="1"/>
    <col min="21" max="21" width="9.44140625" customWidth="1"/>
    <col min="22" max="22" width="9.88671875" customWidth="1"/>
    <col min="23" max="23" width="9.44140625" customWidth="1"/>
    <col min="24" max="24" width="17.44140625" bestFit="1" customWidth="1"/>
    <col min="25" max="25" width="14" bestFit="1" customWidth="1"/>
  </cols>
  <sheetData>
    <row r="1" spans="1: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x14ac:dyDescent="0.3">
      <c r="A2" s="2" t="s">
        <v>1</v>
      </c>
      <c r="B2" s="2"/>
      <c r="C2" s="2"/>
      <c r="D2" s="2"/>
      <c r="E2" s="2"/>
      <c r="F2" s="2"/>
      <c r="G2" s="2"/>
      <c r="H2" s="2"/>
      <c r="I2" s="1"/>
      <c r="J2" s="2"/>
      <c r="K2" s="1"/>
      <c r="L2" s="2"/>
      <c r="M2" s="1"/>
      <c r="N2" s="2"/>
      <c r="O2" s="1"/>
      <c r="P2" s="2"/>
      <c r="Q2" s="2"/>
      <c r="R2" s="2"/>
      <c r="S2" s="2"/>
      <c r="T2" s="1"/>
      <c r="U2" s="2"/>
      <c r="V2" s="2"/>
      <c r="W2" s="2"/>
    </row>
    <row r="3" spans="1:25" x14ac:dyDescent="0.3">
      <c r="A3" s="2" t="s">
        <v>2</v>
      </c>
      <c r="B3" s="2"/>
      <c r="C3" s="2"/>
      <c r="D3" s="2"/>
      <c r="E3" s="2"/>
      <c r="F3" s="2"/>
      <c r="G3" s="2"/>
      <c r="H3" s="2"/>
      <c r="I3" s="1"/>
      <c r="J3" s="2"/>
      <c r="K3" s="1"/>
      <c r="L3" s="2"/>
      <c r="M3" s="1"/>
      <c r="N3" s="2"/>
      <c r="O3" s="1"/>
      <c r="P3" s="2"/>
      <c r="Q3" s="2"/>
      <c r="R3" s="2"/>
      <c r="S3" s="2"/>
      <c r="T3" s="1"/>
      <c r="U3" s="2"/>
      <c r="V3" s="2"/>
      <c r="W3" s="2"/>
    </row>
    <row r="4" spans="1:25" x14ac:dyDescent="0.3">
      <c r="A4" s="3"/>
      <c r="B4" s="3"/>
      <c r="C4" s="3"/>
      <c r="D4" s="3"/>
      <c r="E4" s="4"/>
      <c r="F4" s="3"/>
      <c r="G4" s="4"/>
      <c r="H4" s="3"/>
      <c r="I4" s="4"/>
      <c r="J4" s="3"/>
      <c r="K4" s="4"/>
      <c r="L4" s="3"/>
      <c r="M4" s="4"/>
      <c r="N4" s="3"/>
      <c r="O4" s="4"/>
      <c r="P4" s="3"/>
      <c r="Q4" s="3">
        <v>32658.5</v>
      </c>
      <c r="R4" s="3"/>
      <c r="S4" s="3"/>
      <c r="T4" s="4"/>
      <c r="U4" s="3"/>
      <c r="V4" s="3"/>
      <c r="W4" s="3"/>
    </row>
    <row r="5" spans="1:25" x14ac:dyDescent="0.3">
      <c r="A5" s="5" t="s">
        <v>3</v>
      </c>
      <c r="B5" s="5" t="s">
        <v>4</v>
      </c>
      <c r="C5" s="5"/>
      <c r="D5" s="6" t="s">
        <v>5</v>
      </c>
      <c r="E5" s="6"/>
      <c r="F5" s="6"/>
      <c r="G5" s="6"/>
      <c r="H5" s="6"/>
      <c r="I5" s="7"/>
      <c r="J5" s="6" t="s">
        <v>5</v>
      </c>
      <c r="K5" s="7"/>
      <c r="L5" s="6"/>
      <c r="M5" s="7"/>
      <c r="N5" s="6"/>
      <c r="O5" s="7"/>
      <c r="P5" s="8" t="s">
        <v>6</v>
      </c>
      <c r="Q5" s="8"/>
      <c r="R5" s="9" t="s">
        <v>7</v>
      </c>
      <c r="S5" s="9"/>
      <c r="T5" s="10"/>
      <c r="U5" s="11" t="s">
        <v>8</v>
      </c>
      <c r="V5" s="11"/>
      <c r="W5" s="11"/>
    </row>
    <row r="6" spans="1:25" x14ac:dyDescent="0.3">
      <c r="A6" s="5"/>
      <c r="B6" s="5"/>
      <c r="C6" s="5"/>
      <c r="D6" s="6" t="s">
        <v>9</v>
      </c>
      <c r="E6" s="6"/>
      <c r="F6" s="6"/>
      <c r="G6" s="6"/>
      <c r="H6" s="6"/>
      <c r="I6" s="7"/>
      <c r="J6" s="6" t="s">
        <v>10</v>
      </c>
      <c r="K6" s="7"/>
      <c r="L6" s="6"/>
      <c r="M6" s="7"/>
      <c r="N6" s="6"/>
      <c r="O6" s="7"/>
      <c r="P6" s="8"/>
      <c r="Q6" s="8"/>
      <c r="R6" s="6" t="s">
        <v>11</v>
      </c>
      <c r="S6" s="6" t="s">
        <v>12</v>
      </c>
      <c r="T6" s="12" t="s">
        <v>13</v>
      </c>
      <c r="U6" s="9" t="s">
        <v>14</v>
      </c>
      <c r="V6" s="9" t="s">
        <v>15</v>
      </c>
      <c r="W6" s="9" t="s">
        <v>16</v>
      </c>
    </row>
    <row r="7" spans="1:25" x14ac:dyDescent="0.3">
      <c r="A7" s="5"/>
      <c r="B7" s="9" t="s">
        <v>9</v>
      </c>
      <c r="C7" s="9" t="s">
        <v>17</v>
      </c>
      <c r="D7" s="6"/>
      <c r="E7" s="6"/>
      <c r="F7" s="6"/>
      <c r="G7" s="6"/>
      <c r="H7" s="6"/>
      <c r="I7" s="7"/>
      <c r="J7" s="6" t="s">
        <v>18</v>
      </c>
      <c r="K7" s="7"/>
      <c r="L7" s="6"/>
      <c r="M7" s="7"/>
      <c r="N7" s="6"/>
      <c r="O7" s="7"/>
      <c r="P7" s="9" t="s">
        <v>11</v>
      </c>
      <c r="Q7" s="9" t="s">
        <v>12</v>
      </c>
      <c r="R7" s="6"/>
      <c r="S7" s="6"/>
      <c r="T7" s="12"/>
      <c r="U7" s="9"/>
      <c r="V7" s="9"/>
      <c r="W7" s="9"/>
    </row>
    <row r="8" spans="1:25" ht="26.4" x14ac:dyDescent="0.3">
      <c r="A8" s="5"/>
      <c r="B8" s="9"/>
      <c r="C8" s="9"/>
      <c r="D8" s="13" t="s">
        <v>19</v>
      </c>
      <c r="E8" s="14" t="s">
        <v>20</v>
      </c>
      <c r="F8" s="13" t="s">
        <v>21</v>
      </c>
      <c r="G8" s="14" t="s">
        <v>22</v>
      </c>
      <c r="H8" s="15" t="s">
        <v>12</v>
      </c>
      <c r="I8" s="14" t="s">
        <v>23</v>
      </c>
      <c r="J8" s="13" t="s">
        <v>19</v>
      </c>
      <c r="K8" s="14" t="s">
        <v>20</v>
      </c>
      <c r="L8" s="13" t="s">
        <v>21</v>
      </c>
      <c r="M8" s="14" t="s">
        <v>22</v>
      </c>
      <c r="N8" s="15" t="s">
        <v>12</v>
      </c>
      <c r="O8" s="14" t="s">
        <v>23</v>
      </c>
      <c r="P8" s="9"/>
      <c r="Q8" s="9"/>
      <c r="R8" s="6"/>
      <c r="S8" s="6"/>
      <c r="T8" s="12"/>
      <c r="U8" s="9"/>
      <c r="V8" s="9"/>
      <c r="W8" s="9"/>
    </row>
    <row r="9" spans="1:25" x14ac:dyDescent="0.3">
      <c r="A9" s="13"/>
      <c r="B9" s="15"/>
      <c r="C9" s="15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  <c r="O9" s="14"/>
      <c r="P9" s="15"/>
      <c r="Q9" s="15"/>
      <c r="R9" s="15"/>
      <c r="S9" s="15"/>
      <c r="T9" s="14"/>
      <c r="U9" s="15"/>
      <c r="V9" s="15"/>
      <c r="W9" s="15"/>
    </row>
    <row r="10" spans="1:25" x14ac:dyDescent="0.3">
      <c r="A10" s="13" t="s">
        <v>24</v>
      </c>
      <c r="B10" s="15">
        <f>SUM(B12:B14)</f>
        <v>276920</v>
      </c>
      <c r="C10" s="15">
        <f>SUM(C12:C14)</f>
        <v>182103</v>
      </c>
      <c r="D10" s="15">
        <f>SUM(D12:D14)</f>
        <v>200818</v>
      </c>
      <c r="E10" s="14">
        <f>(D10/B10)</f>
        <v>0.72518416871298574</v>
      </c>
      <c r="F10" s="15">
        <f>SUM(F12:F14)</f>
        <v>194710</v>
      </c>
      <c r="G10" s="14">
        <f>(F10/B10)</f>
        <v>0.70312725696952183</v>
      </c>
      <c r="H10" s="15">
        <f>SUM(H12:H14)</f>
        <v>185421</v>
      </c>
      <c r="I10" s="14">
        <f>(H10/B10)</f>
        <v>0.66958327314747945</v>
      </c>
      <c r="J10" s="15">
        <f>SUM(J12:J14)</f>
        <v>172903</v>
      </c>
      <c r="K10" s="14">
        <f>(J10/C10)</f>
        <v>0.94947914092573982</v>
      </c>
      <c r="L10" s="15">
        <f>SUM(L12:L14)</f>
        <v>140320</v>
      </c>
      <c r="M10" s="14">
        <f>(L10/C10)</f>
        <v>0.7705529288369769</v>
      </c>
      <c r="N10" s="15">
        <f>SUM(N12:N14)</f>
        <v>136485</v>
      </c>
      <c r="O10" s="14">
        <f>(N10/C10)</f>
        <v>0.74949341855982599</v>
      </c>
      <c r="P10" s="16">
        <f t="shared" ref="P10:S10" si="0">SUM(P12:P14)</f>
        <v>70368.5</v>
      </c>
      <c r="Q10" s="16">
        <f t="shared" si="0"/>
        <v>46951</v>
      </c>
      <c r="R10" s="15">
        <f t="shared" si="0"/>
        <v>7036850</v>
      </c>
      <c r="S10" s="15">
        <f t="shared" si="0"/>
        <v>4695100</v>
      </c>
      <c r="T10" s="17">
        <f>(S10/R10)</f>
        <v>0.66721615495569753</v>
      </c>
      <c r="U10" s="15">
        <f t="shared" ref="U10:W10" si="1">SUM(U12:U14)</f>
        <v>33251</v>
      </c>
      <c r="V10" s="15">
        <f t="shared" si="1"/>
        <v>1996</v>
      </c>
      <c r="W10" s="15">
        <f t="shared" si="1"/>
        <v>35247</v>
      </c>
    </row>
    <row r="11" spans="1:25" x14ac:dyDescent="0.3">
      <c r="A11" s="13"/>
      <c r="B11" s="15"/>
      <c r="C11" s="15"/>
      <c r="D11" s="15"/>
      <c r="E11" s="14"/>
      <c r="F11" s="15"/>
      <c r="G11" s="14"/>
      <c r="H11" s="15"/>
      <c r="I11" s="14"/>
      <c r="J11" s="15"/>
      <c r="K11" s="14"/>
      <c r="L11" s="15"/>
      <c r="M11" s="14"/>
      <c r="N11" s="15"/>
      <c r="O11" s="14"/>
      <c r="P11" s="16"/>
      <c r="Q11" s="16"/>
      <c r="R11" s="15"/>
      <c r="S11" s="15"/>
      <c r="T11" s="14"/>
      <c r="U11" s="15"/>
      <c r="V11" s="15"/>
      <c r="W11" s="15"/>
    </row>
    <row r="12" spans="1:25" x14ac:dyDescent="0.3">
      <c r="A12" s="13" t="s">
        <v>25</v>
      </c>
      <c r="B12" s="15">
        <f>B16+B36+B44</f>
        <v>74678</v>
      </c>
      <c r="C12" s="15">
        <f>C16+C36+C44</f>
        <v>31970</v>
      </c>
      <c r="D12" s="15">
        <f>D16+D36+D44</f>
        <v>32468</v>
      </c>
      <c r="E12" s="14">
        <f>(D12/B12)</f>
        <v>0.43477329333940384</v>
      </c>
      <c r="F12" s="15">
        <f>F16+F36+F44</f>
        <v>28786</v>
      </c>
      <c r="G12" s="14">
        <f>(F12/B12)</f>
        <v>0.38546827713650605</v>
      </c>
      <c r="H12" s="15">
        <f>H16+H36+H44</f>
        <v>19976</v>
      </c>
      <c r="I12" s="14">
        <f>(H12/B12)</f>
        <v>0.26749511234901846</v>
      </c>
      <c r="J12" s="15">
        <f>J16+J36+J44</f>
        <v>22770</v>
      </c>
      <c r="K12" s="14">
        <f>(J12/C12)</f>
        <v>0.71223021582733814</v>
      </c>
      <c r="L12" s="15">
        <f>L16+L36+L44</f>
        <v>13190</v>
      </c>
      <c r="M12" s="14">
        <f>(L12/C12)</f>
        <v>0.41257428839537064</v>
      </c>
      <c r="N12" s="15">
        <f>N16+N36+N44</f>
        <v>11855</v>
      </c>
      <c r="O12" s="14">
        <f>(N12/C12)</f>
        <v>0.37081639036596808</v>
      </c>
      <c r="P12" s="16">
        <f>P16+P36+P44</f>
        <v>19808</v>
      </c>
      <c r="Q12" s="16">
        <f>Q16+Q36+Q44</f>
        <v>5589.75</v>
      </c>
      <c r="R12" s="15">
        <f>R16+R36+R44</f>
        <v>1980800</v>
      </c>
      <c r="S12" s="15">
        <f>S16+S36+S44</f>
        <v>558975</v>
      </c>
      <c r="T12" s="17">
        <f>(S12/R12)</f>
        <v>0.28219658723747981</v>
      </c>
      <c r="U12" s="15">
        <f>U16+U36+U44</f>
        <v>1421</v>
      </c>
      <c r="V12" s="15">
        <f>V16+V36+V44</f>
        <v>675</v>
      </c>
      <c r="W12" s="15">
        <f>W16+W36+W44</f>
        <v>2096</v>
      </c>
    </row>
    <row r="13" spans="1:25" x14ac:dyDescent="0.3">
      <c r="A13" s="13" t="s">
        <v>26</v>
      </c>
      <c r="B13" s="15">
        <f>B53+B61+B67</f>
        <v>38374</v>
      </c>
      <c r="C13" s="15">
        <f>C53+C61+C67</f>
        <v>21333</v>
      </c>
      <c r="D13" s="15">
        <f>D53+D61+D67</f>
        <v>21074</v>
      </c>
      <c r="E13" s="14">
        <f>(D13/B13)</f>
        <v>0.54917391984155939</v>
      </c>
      <c r="F13" s="15">
        <f>F53+F61+F67</f>
        <v>18648</v>
      </c>
      <c r="G13" s="14">
        <f>(F13/B13)</f>
        <v>0.48595403137541043</v>
      </c>
      <c r="H13" s="15">
        <f>H53+H61+H67</f>
        <v>18169</v>
      </c>
      <c r="I13" s="14">
        <f>(H13/B13)</f>
        <v>0.47347162141032989</v>
      </c>
      <c r="J13" s="15">
        <f>J53+J61+J67</f>
        <v>21333</v>
      </c>
      <c r="K13" s="14">
        <f>(J13/C13)</f>
        <v>1</v>
      </c>
      <c r="L13" s="15">
        <f>L53+L61+L67</f>
        <v>8680</v>
      </c>
      <c r="M13" s="14">
        <f>(L13/C13)</f>
        <v>0.4068813575212113</v>
      </c>
      <c r="N13" s="15">
        <f>N53+N61+N67</f>
        <v>8680</v>
      </c>
      <c r="O13" s="14">
        <f>(N13/C13)</f>
        <v>0.4068813575212113</v>
      </c>
      <c r="P13" s="16">
        <f>P53+P61+P67</f>
        <v>9593.5</v>
      </c>
      <c r="Q13" s="16">
        <f>Q53+Q61+Q67</f>
        <v>4542.25</v>
      </c>
      <c r="R13" s="15">
        <f>R53+R61+R67</f>
        <v>959350</v>
      </c>
      <c r="S13" s="15">
        <f>S53+S61+S67</f>
        <v>454225</v>
      </c>
      <c r="T13" s="17">
        <f>(S13/R13)</f>
        <v>0.47347162141032989</v>
      </c>
      <c r="U13" s="15">
        <f>U53+U61+U67</f>
        <v>4075</v>
      </c>
      <c r="V13" s="15">
        <f>V53+V61+V67</f>
        <v>244</v>
      </c>
      <c r="W13" s="15">
        <f>W53+W61+W67</f>
        <v>4319</v>
      </c>
    </row>
    <row r="14" spans="1:25" x14ac:dyDescent="0.3">
      <c r="A14" s="13" t="s">
        <v>27</v>
      </c>
      <c r="B14" s="15">
        <f>B76+B83++B90+B98+B104+B111</f>
        <v>163868</v>
      </c>
      <c r="C14" s="15">
        <f>C76+C83++C90+C98+C104+C111</f>
        <v>128800</v>
      </c>
      <c r="D14" s="15">
        <f>D76+D83++D90+D98+D104+D111</f>
        <v>147276</v>
      </c>
      <c r="E14" s="14">
        <f>(D14/B14)</f>
        <v>0.89874777259745653</v>
      </c>
      <c r="F14" s="15">
        <f>F76+F83++F90+F98+F104+F111</f>
        <v>147276</v>
      </c>
      <c r="G14" s="14">
        <f>(F14/B14)</f>
        <v>0.89874777259745653</v>
      </c>
      <c r="H14" s="15">
        <f>H76+H83++H90+H98+H104+H111</f>
        <v>147276</v>
      </c>
      <c r="I14" s="14">
        <f>(H14/B14)</f>
        <v>0.89874777259745653</v>
      </c>
      <c r="J14" s="15">
        <f>J76+J83++J90+J98+J104+J111</f>
        <v>128800</v>
      </c>
      <c r="K14" s="14">
        <f>(J14/C14)</f>
        <v>1</v>
      </c>
      <c r="L14" s="15">
        <f>L76+L83++L90+L98+L104+L111</f>
        <v>118450</v>
      </c>
      <c r="M14" s="14">
        <f>(L14/C14)</f>
        <v>0.9196428571428571</v>
      </c>
      <c r="N14" s="15">
        <f>N76+N83++N90+N98+N104+N111</f>
        <v>115950</v>
      </c>
      <c r="O14" s="14">
        <f>(N14/C14)</f>
        <v>0.90023291925465843</v>
      </c>
      <c r="P14" s="16">
        <f>P76+P83++P90+P98+P104+P111</f>
        <v>40967</v>
      </c>
      <c r="Q14" s="16">
        <f>Q76+Q83++Q90+Q98+Q104+Q111</f>
        <v>36819</v>
      </c>
      <c r="R14" s="15">
        <f>R76+R83++R90+R98+R104+R111</f>
        <v>4096700</v>
      </c>
      <c r="S14" s="15">
        <f>S76+S83++S90+S98+S104+S111</f>
        <v>3681900</v>
      </c>
      <c r="T14" s="17">
        <f>(S14/R14)</f>
        <v>0.89874777259745653</v>
      </c>
      <c r="U14" s="15">
        <f>U76+U83++U90+U98+U104+U111</f>
        <v>27755</v>
      </c>
      <c r="V14" s="15">
        <f>V76+V83++V90+V98+V104+V111</f>
        <v>1077</v>
      </c>
      <c r="W14" s="15">
        <f>W76+W83++W90+W98+W104+W111</f>
        <v>28832</v>
      </c>
    </row>
    <row r="15" spans="1:25" x14ac:dyDescent="0.3">
      <c r="A15" s="13"/>
      <c r="B15" s="15"/>
      <c r="C15" s="15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  <c r="O15" s="14"/>
      <c r="P15" s="16"/>
      <c r="Q15" s="16"/>
      <c r="R15" s="15"/>
      <c r="S15" s="15"/>
      <c r="T15" s="14"/>
      <c r="U15" s="15"/>
      <c r="V15" s="15"/>
      <c r="W15" s="15"/>
    </row>
    <row r="16" spans="1:25" x14ac:dyDescent="0.3">
      <c r="A16" s="18" t="s">
        <v>28</v>
      </c>
      <c r="B16" s="19">
        <f>B17+B20+B26+B29</f>
        <v>23369</v>
      </c>
      <c r="C16" s="20">
        <f>X16*20</f>
        <v>0</v>
      </c>
      <c r="D16" s="19"/>
      <c r="E16" s="14"/>
      <c r="F16" s="19"/>
      <c r="G16" s="14"/>
      <c r="H16" s="19"/>
      <c r="I16" s="14"/>
      <c r="J16" s="19"/>
      <c r="K16" s="14"/>
      <c r="L16" s="19"/>
      <c r="M16" s="14"/>
      <c r="N16" s="19"/>
      <c r="O16" s="14"/>
      <c r="P16" s="19">
        <f>P17+P20+P26+P29</f>
        <v>5842.25</v>
      </c>
      <c r="Q16" s="21"/>
      <c r="R16" s="19">
        <f>P16*100</f>
        <v>584225</v>
      </c>
      <c r="S16" s="19"/>
      <c r="T16" s="17"/>
      <c r="U16" s="19"/>
      <c r="V16" s="19"/>
      <c r="W16" s="19"/>
      <c r="X16" s="22"/>
      <c r="Y16" s="22"/>
    </row>
    <row r="17" spans="1:23" outlineLevel="1" x14ac:dyDescent="0.3">
      <c r="A17" s="18" t="s">
        <v>29</v>
      </c>
      <c r="B17" s="19">
        <f>SUM(B18:B19)</f>
        <v>360</v>
      </c>
      <c r="C17" s="23">
        <f t="shared" ref="C17:C79" si="2">X17*20</f>
        <v>0</v>
      </c>
      <c r="D17" s="19"/>
      <c r="E17" s="14"/>
      <c r="F17" s="19"/>
      <c r="G17" s="14"/>
      <c r="H17" s="19"/>
      <c r="I17" s="14"/>
      <c r="J17" s="19"/>
      <c r="K17" s="14"/>
      <c r="L17" s="19"/>
      <c r="M17" s="14"/>
      <c r="N17" s="19"/>
      <c r="O17" s="14"/>
      <c r="P17" s="19">
        <f>B17/4</f>
        <v>90</v>
      </c>
      <c r="Q17" s="21"/>
      <c r="R17" s="19">
        <f t="shared" ref="R17:S74" si="3">P17*100</f>
        <v>9000</v>
      </c>
      <c r="S17" s="19"/>
      <c r="T17" s="17"/>
      <c r="U17" s="19"/>
      <c r="V17" s="19"/>
      <c r="W17" s="19"/>
    </row>
    <row r="18" spans="1:23" outlineLevel="1" x14ac:dyDescent="0.3">
      <c r="A18" s="24" t="s">
        <v>30</v>
      </c>
      <c r="B18" s="25">
        <v>180</v>
      </c>
      <c r="C18" s="23">
        <f t="shared" si="2"/>
        <v>0</v>
      </c>
      <c r="D18" s="25"/>
      <c r="E18" s="26"/>
      <c r="F18" s="25"/>
      <c r="G18" s="26"/>
      <c r="H18" s="25"/>
      <c r="I18" s="26"/>
      <c r="J18" s="25"/>
      <c r="K18" s="26"/>
      <c r="L18" s="25"/>
      <c r="M18" s="26"/>
      <c r="N18" s="25"/>
      <c r="O18" s="26"/>
      <c r="P18" s="25">
        <f t="shared" ref="P18:P34" si="4">B18/4</f>
        <v>45</v>
      </c>
      <c r="Q18" s="27"/>
      <c r="R18" s="25">
        <f t="shared" si="3"/>
        <v>4500</v>
      </c>
      <c r="S18" s="25"/>
      <c r="T18" s="28"/>
      <c r="U18" s="25"/>
      <c r="V18" s="25"/>
      <c r="W18" s="25"/>
    </row>
    <row r="19" spans="1:23" outlineLevel="1" x14ac:dyDescent="0.3">
      <c r="A19" s="24" t="s">
        <v>31</v>
      </c>
      <c r="B19" s="25">
        <v>180</v>
      </c>
      <c r="C19" s="23">
        <f t="shared" si="2"/>
        <v>0</v>
      </c>
      <c r="D19" s="25"/>
      <c r="E19" s="26"/>
      <c r="F19" s="25"/>
      <c r="G19" s="26"/>
      <c r="H19" s="25"/>
      <c r="I19" s="26"/>
      <c r="J19" s="25"/>
      <c r="K19" s="26"/>
      <c r="L19" s="25"/>
      <c r="M19" s="26"/>
      <c r="N19" s="25"/>
      <c r="O19" s="26"/>
      <c r="P19" s="25">
        <f t="shared" si="4"/>
        <v>45</v>
      </c>
      <c r="Q19" s="27"/>
      <c r="R19" s="25">
        <f t="shared" si="3"/>
        <v>4500</v>
      </c>
      <c r="S19" s="25"/>
      <c r="T19" s="28"/>
      <c r="U19" s="25"/>
      <c r="V19" s="25"/>
      <c r="W19" s="25"/>
    </row>
    <row r="20" spans="1:23" outlineLevel="1" x14ac:dyDescent="0.3">
      <c r="A20" s="18" t="s">
        <v>32</v>
      </c>
      <c r="B20" s="19">
        <f>SUM(B21:B25)</f>
        <v>2330</v>
      </c>
      <c r="C20" s="20">
        <f t="shared" si="2"/>
        <v>0</v>
      </c>
      <c r="D20" s="19"/>
      <c r="E20" s="14"/>
      <c r="F20" s="19"/>
      <c r="G20" s="14"/>
      <c r="H20" s="19"/>
      <c r="I20" s="14"/>
      <c r="J20" s="19"/>
      <c r="K20" s="14"/>
      <c r="L20" s="19"/>
      <c r="M20" s="14"/>
      <c r="N20" s="19"/>
      <c r="O20" s="14"/>
      <c r="P20" s="19">
        <f t="shared" si="4"/>
        <v>582.5</v>
      </c>
      <c r="Q20" s="21"/>
      <c r="R20" s="19">
        <f t="shared" si="3"/>
        <v>58250</v>
      </c>
      <c r="S20" s="19"/>
      <c r="T20" s="17"/>
      <c r="U20" s="19"/>
      <c r="V20" s="19"/>
      <c r="W20" s="19"/>
    </row>
    <row r="21" spans="1:23" outlineLevel="1" x14ac:dyDescent="0.3">
      <c r="A21" s="24" t="s">
        <v>33</v>
      </c>
      <c r="B21" s="25">
        <v>1440</v>
      </c>
      <c r="C21" s="23">
        <f t="shared" si="2"/>
        <v>0</v>
      </c>
      <c r="D21" s="25"/>
      <c r="E21" s="26"/>
      <c r="F21" s="25"/>
      <c r="G21" s="26"/>
      <c r="H21" s="25"/>
      <c r="I21" s="26"/>
      <c r="J21" s="25"/>
      <c r="K21" s="26"/>
      <c r="L21" s="25"/>
      <c r="M21" s="26"/>
      <c r="N21" s="25"/>
      <c r="O21" s="26"/>
      <c r="P21" s="25">
        <f t="shared" si="4"/>
        <v>360</v>
      </c>
      <c r="Q21" s="27"/>
      <c r="R21" s="25">
        <f t="shared" si="3"/>
        <v>36000</v>
      </c>
      <c r="S21" s="25"/>
      <c r="T21" s="28"/>
      <c r="U21" s="25"/>
      <c r="V21" s="25"/>
      <c r="W21" s="25"/>
    </row>
    <row r="22" spans="1:23" outlineLevel="1" x14ac:dyDescent="0.3">
      <c r="A22" s="24" t="s">
        <v>34</v>
      </c>
      <c r="B22" s="25">
        <v>260</v>
      </c>
      <c r="C22" s="23">
        <f t="shared" si="2"/>
        <v>0</v>
      </c>
      <c r="D22" s="25"/>
      <c r="E22" s="26"/>
      <c r="F22" s="25"/>
      <c r="G22" s="26"/>
      <c r="H22" s="25"/>
      <c r="I22" s="26"/>
      <c r="J22" s="25"/>
      <c r="K22" s="26"/>
      <c r="L22" s="25"/>
      <c r="M22" s="26"/>
      <c r="N22" s="25"/>
      <c r="O22" s="26"/>
      <c r="P22" s="25">
        <f t="shared" si="4"/>
        <v>65</v>
      </c>
      <c r="Q22" s="27"/>
      <c r="R22" s="25">
        <f t="shared" si="3"/>
        <v>6500</v>
      </c>
      <c r="S22" s="25"/>
      <c r="T22" s="28"/>
      <c r="U22" s="25"/>
      <c r="V22" s="25"/>
      <c r="W22" s="25"/>
    </row>
    <row r="23" spans="1:23" outlineLevel="1" x14ac:dyDescent="0.3">
      <c r="A23" s="24" t="s">
        <v>35</v>
      </c>
      <c r="B23" s="25">
        <v>260</v>
      </c>
      <c r="C23" s="23">
        <f t="shared" si="2"/>
        <v>0</v>
      </c>
      <c r="D23" s="25"/>
      <c r="E23" s="26"/>
      <c r="F23" s="25"/>
      <c r="G23" s="26"/>
      <c r="H23" s="25"/>
      <c r="I23" s="26"/>
      <c r="J23" s="25"/>
      <c r="K23" s="26"/>
      <c r="L23" s="25"/>
      <c r="M23" s="26"/>
      <c r="N23" s="25"/>
      <c r="O23" s="26"/>
      <c r="P23" s="25">
        <f t="shared" si="4"/>
        <v>65</v>
      </c>
      <c r="Q23" s="27"/>
      <c r="R23" s="25">
        <f t="shared" si="3"/>
        <v>6500</v>
      </c>
      <c r="S23" s="25"/>
      <c r="T23" s="28"/>
      <c r="U23" s="25"/>
      <c r="V23" s="25"/>
      <c r="W23" s="25"/>
    </row>
    <row r="24" spans="1:23" outlineLevel="1" x14ac:dyDescent="0.3">
      <c r="A24" s="24" t="s">
        <v>36</v>
      </c>
      <c r="B24" s="25">
        <v>200</v>
      </c>
      <c r="C24" s="23">
        <f t="shared" si="2"/>
        <v>0</v>
      </c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>
        <f t="shared" si="4"/>
        <v>50</v>
      </c>
      <c r="Q24" s="27"/>
      <c r="R24" s="25">
        <f t="shared" si="3"/>
        <v>5000</v>
      </c>
      <c r="S24" s="25"/>
      <c r="T24" s="28"/>
      <c r="U24" s="25"/>
      <c r="V24" s="25"/>
      <c r="W24" s="25"/>
    </row>
    <row r="25" spans="1:23" outlineLevel="1" x14ac:dyDescent="0.3">
      <c r="A25" s="24" t="s">
        <v>37</v>
      </c>
      <c r="B25" s="25">
        <v>170</v>
      </c>
      <c r="C25" s="23">
        <f t="shared" si="2"/>
        <v>0</v>
      </c>
      <c r="D25" s="25"/>
      <c r="E25" s="26"/>
      <c r="F25" s="25"/>
      <c r="G25" s="26"/>
      <c r="H25" s="25"/>
      <c r="I25" s="26"/>
      <c r="J25" s="25"/>
      <c r="K25" s="26"/>
      <c r="L25" s="25"/>
      <c r="M25" s="26"/>
      <c r="N25" s="25"/>
      <c r="O25" s="26"/>
      <c r="P25" s="25">
        <f t="shared" si="4"/>
        <v>42.5</v>
      </c>
      <c r="Q25" s="27"/>
      <c r="R25" s="25">
        <f t="shared" si="3"/>
        <v>4250</v>
      </c>
      <c r="S25" s="25"/>
      <c r="T25" s="28"/>
      <c r="U25" s="25"/>
      <c r="V25" s="25"/>
      <c r="W25" s="25"/>
    </row>
    <row r="26" spans="1:23" outlineLevel="1" x14ac:dyDescent="0.3">
      <c r="A26" s="18" t="s">
        <v>38</v>
      </c>
      <c r="B26" s="19">
        <f>SUM(B27:B28)</f>
        <v>3600</v>
      </c>
      <c r="C26" s="20">
        <f t="shared" si="2"/>
        <v>0</v>
      </c>
      <c r="D26" s="19"/>
      <c r="E26" s="14"/>
      <c r="F26" s="19"/>
      <c r="G26" s="14"/>
      <c r="H26" s="19"/>
      <c r="I26" s="14"/>
      <c r="J26" s="19"/>
      <c r="K26" s="14"/>
      <c r="L26" s="19"/>
      <c r="M26" s="14"/>
      <c r="N26" s="19"/>
      <c r="O26" s="14"/>
      <c r="P26" s="19">
        <f t="shared" si="4"/>
        <v>900</v>
      </c>
      <c r="Q26" s="21"/>
      <c r="R26" s="19">
        <f t="shared" si="3"/>
        <v>90000</v>
      </c>
      <c r="S26" s="19"/>
      <c r="T26" s="17"/>
      <c r="U26" s="19"/>
      <c r="V26" s="19"/>
      <c r="W26" s="19"/>
    </row>
    <row r="27" spans="1:23" outlineLevel="1" x14ac:dyDescent="0.3">
      <c r="A27" s="24" t="s">
        <v>39</v>
      </c>
      <c r="B27" s="25">
        <v>940</v>
      </c>
      <c r="C27" s="23">
        <f t="shared" si="2"/>
        <v>0</v>
      </c>
      <c r="D27" s="25"/>
      <c r="E27" s="26"/>
      <c r="F27" s="25"/>
      <c r="G27" s="26"/>
      <c r="H27" s="25"/>
      <c r="I27" s="26"/>
      <c r="J27" s="25"/>
      <c r="K27" s="26"/>
      <c r="L27" s="25"/>
      <c r="M27" s="26"/>
      <c r="N27" s="25"/>
      <c r="O27" s="26"/>
      <c r="P27" s="25">
        <f t="shared" si="4"/>
        <v>235</v>
      </c>
      <c r="Q27" s="27"/>
      <c r="R27" s="25">
        <f t="shared" si="3"/>
        <v>23500</v>
      </c>
      <c r="S27" s="25"/>
      <c r="T27" s="28"/>
      <c r="U27" s="25"/>
      <c r="V27" s="25"/>
      <c r="W27" s="25"/>
    </row>
    <row r="28" spans="1:23" outlineLevel="1" x14ac:dyDescent="0.3">
      <c r="A28" s="24" t="s">
        <v>40</v>
      </c>
      <c r="B28" s="25">
        <v>2660</v>
      </c>
      <c r="C28" s="23">
        <f t="shared" si="2"/>
        <v>0</v>
      </c>
      <c r="D28" s="25"/>
      <c r="E28" s="26"/>
      <c r="F28" s="25"/>
      <c r="G28" s="26"/>
      <c r="H28" s="25"/>
      <c r="I28" s="26"/>
      <c r="J28" s="25"/>
      <c r="K28" s="26"/>
      <c r="L28" s="25"/>
      <c r="M28" s="26"/>
      <c r="N28" s="25"/>
      <c r="O28" s="26"/>
      <c r="P28" s="25">
        <f t="shared" si="4"/>
        <v>665</v>
      </c>
      <c r="Q28" s="27"/>
      <c r="R28" s="25">
        <f t="shared" si="3"/>
        <v>66500</v>
      </c>
      <c r="S28" s="25"/>
      <c r="T28" s="28"/>
      <c r="U28" s="25"/>
      <c r="V28" s="25"/>
      <c r="W28" s="25"/>
    </row>
    <row r="29" spans="1:23" outlineLevel="1" x14ac:dyDescent="0.3">
      <c r="A29" s="18" t="s">
        <v>41</v>
      </c>
      <c r="B29" s="19">
        <f>SUM(B30:B34)</f>
        <v>17079</v>
      </c>
      <c r="C29" s="20">
        <f t="shared" si="2"/>
        <v>0</v>
      </c>
      <c r="D29" s="19"/>
      <c r="E29" s="14"/>
      <c r="F29" s="19"/>
      <c r="G29" s="14"/>
      <c r="H29" s="19"/>
      <c r="I29" s="14"/>
      <c r="J29" s="19"/>
      <c r="K29" s="14"/>
      <c r="L29" s="19"/>
      <c r="M29" s="14"/>
      <c r="N29" s="19"/>
      <c r="O29" s="14"/>
      <c r="P29" s="19">
        <f t="shared" si="4"/>
        <v>4269.75</v>
      </c>
      <c r="Q29" s="21"/>
      <c r="R29" s="19">
        <f t="shared" si="3"/>
        <v>426975</v>
      </c>
      <c r="S29" s="19"/>
      <c r="T29" s="17"/>
      <c r="U29" s="19"/>
      <c r="V29" s="19"/>
      <c r="W29" s="19"/>
    </row>
    <row r="30" spans="1:23" outlineLevel="1" x14ac:dyDescent="0.3">
      <c r="A30" s="24" t="s">
        <v>42</v>
      </c>
      <c r="B30" s="25">
        <v>2919</v>
      </c>
      <c r="C30" s="23">
        <f t="shared" si="2"/>
        <v>0</v>
      </c>
      <c r="D30" s="25"/>
      <c r="E30" s="26"/>
      <c r="F30" s="25"/>
      <c r="G30" s="26"/>
      <c r="H30" s="25"/>
      <c r="I30" s="26"/>
      <c r="J30" s="25"/>
      <c r="K30" s="26"/>
      <c r="L30" s="25"/>
      <c r="M30" s="26"/>
      <c r="N30" s="25"/>
      <c r="O30" s="26"/>
      <c r="P30" s="25">
        <f t="shared" si="4"/>
        <v>729.75</v>
      </c>
      <c r="Q30" s="27"/>
      <c r="R30" s="25">
        <f t="shared" si="3"/>
        <v>72975</v>
      </c>
      <c r="S30" s="25"/>
      <c r="T30" s="28"/>
      <c r="U30" s="25"/>
      <c r="V30" s="25"/>
      <c r="W30" s="25"/>
    </row>
    <row r="31" spans="1:23" outlineLevel="1" x14ac:dyDescent="0.3">
      <c r="A31" s="24" t="s">
        <v>43</v>
      </c>
      <c r="B31" s="25">
        <v>2900</v>
      </c>
      <c r="C31" s="23"/>
      <c r="D31" s="25"/>
      <c r="E31" s="26"/>
      <c r="F31" s="25"/>
      <c r="G31" s="26"/>
      <c r="H31" s="25"/>
      <c r="I31" s="26"/>
      <c r="J31" s="25"/>
      <c r="K31" s="26"/>
      <c r="L31" s="25"/>
      <c r="M31" s="26"/>
      <c r="N31" s="25"/>
      <c r="O31" s="26"/>
      <c r="P31" s="25">
        <f t="shared" si="4"/>
        <v>725</v>
      </c>
      <c r="Q31" s="27"/>
      <c r="R31" s="25">
        <f t="shared" si="3"/>
        <v>72500</v>
      </c>
      <c r="S31" s="25"/>
      <c r="T31" s="28"/>
      <c r="U31" s="25"/>
      <c r="V31" s="25"/>
      <c r="W31" s="25"/>
    </row>
    <row r="32" spans="1:23" outlineLevel="1" x14ac:dyDescent="0.3">
      <c r="A32" s="24" t="s">
        <v>44</v>
      </c>
      <c r="B32" s="25">
        <v>1440</v>
      </c>
      <c r="C32" s="23">
        <f t="shared" si="2"/>
        <v>0</v>
      </c>
      <c r="D32" s="25"/>
      <c r="E32" s="26"/>
      <c r="F32" s="25"/>
      <c r="G32" s="26"/>
      <c r="H32" s="25"/>
      <c r="I32" s="26"/>
      <c r="J32" s="25"/>
      <c r="K32" s="26"/>
      <c r="L32" s="25"/>
      <c r="M32" s="26"/>
      <c r="N32" s="25"/>
      <c r="O32" s="26"/>
      <c r="P32" s="25">
        <f t="shared" si="4"/>
        <v>360</v>
      </c>
      <c r="Q32" s="27"/>
      <c r="R32" s="25">
        <f t="shared" si="3"/>
        <v>36000</v>
      </c>
      <c r="S32" s="25"/>
      <c r="T32" s="28"/>
      <c r="U32" s="25"/>
      <c r="V32" s="25"/>
      <c r="W32" s="25"/>
    </row>
    <row r="33" spans="1:32" outlineLevel="1" x14ac:dyDescent="0.3">
      <c r="A33" s="24" t="s">
        <v>45</v>
      </c>
      <c r="B33" s="25">
        <v>5500</v>
      </c>
      <c r="C33" s="23">
        <f t="shared" si="2"/>
        <v>0</v>
      </c>
      <c r="D33" s="25"/>
      <c r="E33" s="26"/>
      <c r="F33" s="25"/>
      <c r="G33" s="26"/>
      <c r="H33" s="25"/>
      <c r="I33" s="26"/>
      <c r="J33" s="25"/>
      <c r="K33" s="26"/>
      <c r="L33" s="25"/>
      <c r="M33" s="26"/>
      <c r="N33" s="25"/>
      <c r="O33" s="26"/>
      <c r="P33" s="25">
        <f t="shared" si="4"/>
        <v>1375</v>
      </c>
      <c r="Q33" s="27"/>
      <c r="R33" s="25">
        <f t="shared" si="3"/>
        <v>137500</v>
      </c>
      <c r="S33" s="25"/>
      <c r="T33" s="28"/>
      <c r="U33" s="25"/>
      <c r="V33" s="25"/>
      <c r="W33" s="25"/>
    </row>
    <row r="34" spans="1:32" outlineLevel="1" x14ac:dyDescent="0.3">
      <c r="A34" s="24" t="s">
        <v>46</v>
      </c>
      <c r="B34" s="25">
        <v>4320</v>
      </c>
      <c r="C34" s="23">
        <f t="shared" si="2"/>
        <v>0</v>
      </c>
      <c r="D34" s="25"/>
      <c r="E34" s="26"/>
      <c r="F34" s="25"/>
      <c r="G34" s="26"/>
      <c r="H34" s="25"/>
      <c r="I34" s="26"/>
      <c r="J34" s="25"/>
      <c r="K34" s="26"/>
      <c r="L34" s="25"/>
      <c r="M34" s="26"/>
      <c r="N34" s="25"/>
      <c r="O34" s="26"/>
      <c r="P34" s="25">
        <f t="shared" si="4"/>
        <v>1080</v>
      </c>
      <c r="Q34" s="27"/>
      <c r="R34" s="25">
        <f t="shared" si="3"/>
        <v>108000</v>
      </c>
      <c r="S34" s="25"/>
      <c r="T34" s="28"/>
      <c r="U34" s="25"/>
      <c r="V34" s="25"/>
      <c r="W34" s="25"/>
    </row>
    <row r="35" spans="1:32" outlineLevel="1" x14ac:dyDescent="0.3">
      <c r="A35" s="24"/>
      <c r="B35" s="19"/>
      <c r="C35" s="20">
        <f t="shared" si="2"/>
        <v>0</v>
      </c>
      <c r="D35" s="25"/>
      <c r="E35" s="26"/>
      <c r="F35" s="25"/>
      <c r="G35" s="26"/>
      <c r="H35" s="25"/>
      <c r="I35" s="26"/>
      <c r="J35" s="25"/>
      <c r="K35" s="26"/>
      <c r="L35" s="25"/>
      <c r="M35" s="26"/>
      <c r="N35" s="25"/>
      <c r="O35" s="26"/>
      <c r="P35" s="27"/>
      <c r="Q35" s="27"/>
      <c r="R35" s="25">
        <f t="shared" si="3"/>
        <v>0</v>
      </c>
      <c r="S35" s="25"/>
      <c r="T35" s="28"/>
      <c r="U35" s="25"/>
      <c r="V35" s="25"/>
      <c r="W35" s="25"/>
    </row>
    <row r="36" spans="1:32" x14ac:dyDescent="0.3">
      <c r="A36" s="18" t="s">
        <v>47</v>
      </c>
      <c r="B36" s="19">
        <f>SUM(B37:B42)</f>
        <v>32468</v>
      </c>
      <c r="C36" s="19">
        <f>SUM(C37:C42)</f>
        <v>22770</v>
      </c>
      <c r="D36" s="20">
        <f>SUM(D37:D42)</f>
        <v>32468</v>
      </c>
      <c r="E36" s="14">
        <f>D36/B36</f>
        <v>1</v>
      </c>
      <c r="F36" s="29">
        <f>SUM(F37:F42)</f>
        <v>28786</v>
      </c>
      <c r="G36" s="14">
        <f>F36/B36</f>
        <v>0.88659603301712453</v>
      </c>
      <c r="H36" s="29">
        <f>SUM(H37:H42)</f>
        <v>19976</v>
      </c>
      <c r="I36" s="14">
        <f>H36/B36</f>
        <v>0.61525194037205866</v>
      </c>
      <c r="J36" s="20">
        <f>SUM(J37:J42)</f>
        <v>22770</v>
      </c>
      <c r="K36" s="14">
        <f>J36/C36</f>
        <v>1</v>
      </c>
      <c r="L36" s="20">
        <f>SUM(L37:L41)</f>
        <v>13190</v>
      </c>
      <c r="M36" s="14">
        <f>L36/C36</f>
        <v>0.5792709705753184</v>
      </c>
      <c r="N36" s="20">
        <f>SUM(N37:N41)</f>
        <v>11855</v>
      </c>
      <c r="O36" s="14">
        <f>N36/C36</f>
        <v>0.52064119455423807</v>
      </c>
      <c r="P36" s="16">
        <f>SUM(P37:P42)</f>
        <v>9255.5</v>
      </c>
      <c r="Q36" s="16">
        <f>SUM(Q37:Q42)</f>
        <v>5589.75</v>
      </c>
      <c r="R36" s="19">
        <f t="shared" si="3"/>
        <v>925550</v>
      </c>
      <c r="S36" s="20">
        <f>SUM(S37:S42)</f>
        <v>558975</v>
      </c>
      <c r="T36" s="17"/>
      <c r="U36" s="20">
        <f>SUM(U37:U42)</f>
        <v>1421</v>
      </c>
      <c r="V36" s="20">
        <f>SUM(V37:V42)</f>
        <v>675</v>
      </c>
      <c r="W36" s="20">
        <f>SUM(U36:V36)</f>
        <v>2096</v>
      </c>
      <c r="X36" s="30">
        <f>H36/4*100</f>
        <v>499400</v>
      </c>
      <c r="Y36" s="31">
        <f>N36/20*100</f>
        <v>59275</v>
      </c>
    </row>
    <row r="37" spans="1:32" outlineLevel="1" x14ac:dyDescent="0.3">
      <c r="A37" s="24" t="s">
        <v>48</v>
      </c>
      <c r="B37" s="25">
        <v>5050</v>
      </c>
      <c r="C37" s="23">
        <v>4060</v>
      </c>
      <c r="D37" s="23">
        <v>5050</v>
      </c>
      <c r="E37" s="14">
        <f t="shared" ref="E37:E42" si="5">D37/B37</f>
        <v>1</v>
      </c>
      <c r="F37" s="25">
        <v>5050</v>
      </c>
      <c r="G37" s="14">
        <f t="shared" ref="G37:G42" si="6">F37/B37</f>
        <v>1</v>
      </c>
      <c r="H37" s="25">
        <v>5050</v>
      </c>
      <c r="I37" s="26">
        <f t="shared" ref="I37:I42" si="7">H37/B37</f>
        <v>1</v>
      </c>
      <c r="J37" s="23">
        <v>4060</v>
      </c>
      <c r="K37" s="26">
        <f t="shared" ref="K37:K42" si="8">J37/C37</f>
        <v>1</v>
      </c>
      <c r="L37" s="25">
        <v>4060</v>
      </c>
      <c r="M37" s="14">
        <f t="shared" ref="M37:M42" si="9">L37/C37</f>
        <v>1</v>
      </c>
      <c r="N37" s="25">
        <v>4060</v>
      </c>
      <c r="O37" s="14">
        <f t="shared" ref="O37:O41" si="10">N37/C37</f>
        <v>1</v>
      </c>
      <c r="P37" s="32">
        <f>(B37/4)+(C37/20)</f>
        <v>1465.5</v>
      </c>
      <c r="Q37" s="32">
        <f>(N37/20)+(H37/4)</f>
        <v>1465.5</v>
      </c>
      <c r="R37" s="25">
        <f t="shared" si="3"/>
        <v>146550</v>
      </c>
      <c r="S37" s="25">
        <f>Q37*100</f>
        <v>146550</v>
      </c>
      <c r="T37" s="28"/>
      <c r="U37" s="25">
        <v>346</v>
      </c>
      <c r="V37" s="25">
        <v>217</v>
      </c>
      <c r="W37" s="20">
        <f t="shared" ref="W37:W41" si="11">SUM(U37:V37)</f>
        <v>563</v>
      </c>
      <c r="X37">
        <v>150</v>
      </c>
      <c r="AE37" s="22"/>
      <c r="AF37" s="22"/>
    </row>
    <row r="38" spans="1:32" outlineLevel="1" x14ac:dyDescent="0.3">
      <c r="A38" s="24" t="s">
        <v>49</v>
      </c>
      <c r="B38" s="25">
        <v>1430</v>
      </c>
      <c r="C38" s="23">
        <v>500</v>
      </c>
      <c r="D38" s="23">
        <v>1430</v>
      </c>
      <c r="E38" s="14">
        <f t="shared" si="5"/>
        <v>1</v>
      </c>
      <c r="F38" s="25">
        <v>1430</v>
      </c>
      <c r="G38" s="14">
        <f t="shared" si="6"/>
        <v>1</v>
      </c>
      <c r="H38" s="25">
        <v>1430</v>
      </c>
      <c r="I38" s="26">
        <f t="shared" si="7"/>
        <v>1</v>
      </c>
      <c r="J38" s="23">
        <v>500</v>
      </c>
      <c r="K38" s="26">
        <f t="shared" si="8"/>
        <v>1</v>
      </c>
      <c r="L38" s="25">
        <v>500</v>
      </c>
      <c r="M38" s="14">
        <f t="shared" si="9"/>
        <v>1</v>
      </c>
      <c r="N38" s="25">
        <v>500</v>
      </c>
      <c r="O38" s="14">
        <f t="shared" si="10"/>
        <v>1</v>
      </c>
      <c r="P38" s="32">
        <f t="shared" ref="P38:P42" si="12">(B38/4)+(C38/20)</f>
        <v>382.5</v>
      </c>
      <c r="Q38" s="32">
        <f t="shared" ref="Q38:Q42" si="13">(N38/20)+(H38/4)</f>
        <v>382.5</v>
      </c>
      <c r="R38" s="25">
        <f t="shared" si="3"/>
        <v>38250</v>
      </c>
      <c r="S38" s="25">
        <f t="shared" si="3"/>
        <v>38250</v>
      </c>
      <c r="T38" s="28"/>
      <c r="U38" s="25">
        <v>119</v>
      </c>
      <c r="V38" s="25">
        <v>37</v>
      </c>
      <c r="W38" s="20">
        <f t="shared" si="11"/>
        <v>156</v>
      </c>
      <c r="X38">
        <v>78</v>
      </c>
      <c r="AE38" s="22"/>
      <c r="AF38" s="22"/>
    </row>
    <row r="39" spans="1:32" outlineLevel="1" x14ac:dyDescent="0.3">
      <c r="A39" s="24" t="s">
        <v>50</v>
      </c>
      <c r="B39" s="25">
        <v>5480</v>
      </c>
      <c r="C39" s="23">
        <v>4100</v>
      </c>
      <c r="D39" s="23">
        <v>5480</v>
      </c>
      <c r="E39" s="14">
        <f t="shared" si="5"/>
        <v>1</v>
      </c>
      <c r="F39" s="25">
        <v>5322</v>
      </c>
      <c r="G39" s="14">
        <f t="shared" si="6"/>
        <v>0.9711678832116788</v>
      </c>
      <c r="H39" s="25">
        <v>5130</v>
      </c>
      <c r="I39" s="26">
        <f t="shared" si="7"/>
        <v>0.93613138686131392</v>
      </c>
      <c r="J39" s="25">
        <v>4100</v>
      </c>
      <c r="K39" s="26">
        <f t="shared" si="8"/>
        <v>1</v>
      </c>
      <c r="L39" s="25">
        <v>4100</v>
      </c>
      <c r="M39" s="14">
        <f t="shared" si="9"/>
        <v>1</v>
      </c>
      <c r="N39" s="25">
        <v>4100</v>
      </c>
      <c r="O39" s="14">
        <f t="shared" si="10"/>
        <v>1</v>
      </c>
      <c r="P39" s="32">
        <f t="shared" si="12"/>
        <v>1575</v>
      </c>
      <c r="Q39" s="32">
        <f t="shared" si="13"/>
        <v>1487.5</v>
      </c>
      <c r="R39" s="25">
        <f t="shared" si="3"/>
        <v>157500</v>
      </c>
      <c r="S39" s="25">
        <f t="shared" si="3"/>
        <v>148750</v>
      </c>
      <c r="T39" s="28"/>
      <c r="U39" s="25">
        <v>418</v>
      </c>
      <c r="V39" s="25">
        <v>287</v>
      </c>
      <c r="W39" s="20">
        <f t="shared" si="11"/>
        <v>705</v>
      </c>
      <c r="X39">
        <v>205</v>
      </c>
      <c r="AE39" s="22"/>
      <c r="AF39" s="22"/>
    </row>
    <row r="40" spans="1:32" outlineLevel="1" x14ac:dyDescent="0.3">
      <c r="A40" s="24" t="s">
        <v>51</v>
      </c>
      <c r="B40" s="25">
        <v>1000</v>
      </c>
      <c r="C40" s="23">
        <v>460</v>
      </c>
      <c r="D40" s="23">
        <v>1000</v>
      </c>
      <c r="E40" s="14">
        <f t="shared" si="5"/>
        <v>1</v>
      </c>
      <c r="F40" s="25">
        <v>980</v>
      </c>
      <c r="G40" s="14">
        <f t="shared" si="6"/>
        <v>0.98</v>
      </c>
      <c r="H40" s="25">
        <v>868</v>
      </c>
      <c r="I40" s="26">
        <f t="shared" si="7"/>
        <v>0.86799999999999999</v>
      </c>
      <c r="J40" s="25">
        <v>460</v>
      </c>
      <c r="K40" s="26">
        <f t="shared" si="8"/>
        <v>1</v>
      </c>
      <c r="L40" s="25">
        <v>460</v>
      </c>
      <c r="M40" s="14">
        <f t="shared" si="9"/>
        <v>1</v>
      </c>
      <c r="N40" s="25">
        <v>460</v>
      </c>
      <c r="O40" s="14">
        <f t="shared" si="10"/>
        <v>1</v>
      </c>
      <c r="P40" s="32">
        <f t="shared" si="12"/>
        <v>273</v>
      </c>
      <c r="Q40" s="32">
        <f t="shared" si="13"/>
        <v>240</v>
      </c>
      <c r="R40" s="25">
        <f t="shared" si="3"/>
        <v>27300</v>
      </c>
      <c r="S40" s="25">
        <f t="shared" si="3"/>
        <v>24000</v>
      </c>
      <c r="T40" s="28"/>
      <c r="U40" s="25">
        <v>42</v>
      </c>
      <c r="V40" s="25">
        <v>31</v>
      </c>
      <c r="W40" s="20">
        <f t="shared" si="11"/>
        <v>73</v>
      </c>
      <c r="X40">
        <v>23</v>
      </c>
      <c r="AE40" s="22"/>
      <c r="AF40" s="22"/>
    </row>
    <row r="41" spans="1:32" outlineLevel="1" x14ac:dyDescent="0.3">
      <c r="A41" s="24" t="s">
        <v>52</v>
      </c>
      <c r="B41" s="25">
        <v>9752</v>
      </c>
      <c r="C41" s="23">
        <v>6820</v>
      </c>
      <c r="D41" s="23">
        <v>9752</v>
      </c>
      <c r="E41" s="14">
        <f t="shared" si="5"/>
        <v>1</v>
      </c>
      <c r="F41" s="25">
        <v>8891</v>
      </c>
      <c r="G41" s="14">
        <f t="shared" si="6"/>
        <v>0.91171041837571776</v>
      </c>
      <c r="H41" s="25">
        <v>7250</v>
      </c>
      <c r="I41" s="26">
        <f t="shared" si="7"/>
        <v>0.74343724364232977</v>
      </c>
      <c r="J41" s="25">
        <v>6820</v>
      </c>
      <c r="K41" s="26">
        <f t="shared" si="8"/>
        <v>1</v>
      </c>
      <c r="L41" s="25">
        <v>4070</v>
      </c>
      <c r="M41" s="14">
        <f t="shared" si="9"/>
        <v>0.59677419354838712</v>
      </c>
      <c r="N41" s="25">
        <v>2735</v>
      </c>
      <c r="O41" s="14">
        <f t="shared" si="10"/>
        <v>0.40102639296187681</v>
      </c>
      <c r="P41" s="32">
        <f t="shared" si="12"/>
        <v>2779</v>
      </c>
      <c r="Q41" s="32">
        <f t="shared" si="13"/>
        <v>1949.25</v>
      </c>
      <c r="R41" s="25">
        <f t="shared" si="3"/>
        <v>277900</v>
      </c>
      <c r="S41" s="25">
        <f t="shared" si="3"/>
        <v>194925</v>
      </c>
      <c r="T41" s="28"/>
      <c r="U41" s="25">
        <v>474</v>
      </c>
      <c r="V41" s="25">
        <v>102</v>
      </c>
      <c r="W41" s="20">
        <f t="shared" si="11"/>
        <v>576</v>
      </c>
      <c r="X41">
        <v>341</v>
      </c>
      <c r="AE41" s="22"/>
      <c r="AF41" s="22"/>
    </row>
    <row r="42" spans="1:32" outlineLevel="1" x14ac:dyDescent="0.3">
      <c r="A42" s="24" t="s">
        <v>53</v>
      </c>
      <c r="B42" s="25">
        <v>9756</v>
      </c>
      <c r="C42" s="23">
        <v>6830</v>
      </c>
      <c r="D42" s="23">
        <v>9756</v>
      </c>
      <c r="E42" s="14">
        <f t="shared" si="5"/>
        <v>1</v>
      </c>
      <c r="F42" s="25">
        <v>7113</v>
      </c>
      <c r="G42" s="14">
        <f t="shared" si="6"/>
        <v>0.72908979089790893</v>
      </c>
      <c r="H42" s="25">
        <v>248</v>
      </c>
      <c r="I42" s="26">
        <f t="shared" si="7"/>
        <v>2.5420254202542025E-2</v>
      </c>
      <c r="J42" s="25">
        <v>6830</v>
      </c>
      <c r="K42" s="26">
        <f t="shared" si="8"/>
        <v>1</v>
      </c>
      <c r="L42" s="25">
        <v>4777</v>
      </c>
      <c r="M42" s="14">
        <f t="shared" si="9"/>
        <v>0.6994143484626647</v>
      </c>
      <c r="N42" s="25">
        <v>60</v>
      </c>
      <c r="O42" s="14">
        <f>N42/C42</f>
        <v>8.7847730600292828E-3</v>
      </c>
      <c r="P42" s="32">
        <f t="shared" si="12"/>
        <v>2780.5</v>
      </c>
      <c r="Q42" s="32">
        <f t="shared" si="13"/>
        <v>65</v>
      </c>
      <c r="R42" s="25">
        <f t="shared" si="3"/>
        <v>278050</v>
      </c>
      <c r="S42" s="25">
        <f t="shared" si="3"/>
        <v>6500</v>
      </c>
      <c r="T42" s="28"/>
      <c r="U42" s="25">
        <v>22</v>
      </c>
      <c r="V42" s="25">
        <v>1</v>
      </c>
      <c r="W42" s="25">
        <f>SUM(U42:V42)</f>
        <v>23</v>
      </c>
      <c r="X42">
        <v>341.5</v>
      </c>
      <c r="AE42" s="22"/>
      <c r="AF42" s="22"/>
    </row>
    <row r="43" spans="1:32" outlineLevel="1" x14ac:dyDescent="0.3">
      <c r="A43" s="18"/>
      <c r="B43" s="19"/>
      <c r="C43" s="20">
        <f t="shared" si="2"/>
        <v>0</v>
      </c>
      <c r="D43" s="19"/>
      <c r="E43" s="14"/>
      <c r="F43" s="19"/>
      <c r="G43" s="14"/>
      <c r="H43" s="19"/>
      <c r="I43" s="14"/>
      <c r="J43" s="19"/>
      <c r="K43" s="14"/>
      <c r="L43" s="19"/>
      <c r="M43" s="14"/>
      <c r="N43" s="19"/>
      <c r="O43" s="14"/>
      <c r="P43" s="21"/>
      <c r="Q43" s="21"/>
      <c r="R43" s="25">
        <f t="shared" si="3"/>
        <v>0</v>
      </c>
      <c r="S43" s="19"/>
      <c r="T43" s="17"/>
      <c r="U43" s="19"/>
      <c r="V43" s="19"/>
      <c r="W43" s="19"/>
      <c r="X43" s="22"/>
      <c r="Y43" s="22"/>
    </row>
    <row r="44" spans="1:32" x14ac:dyDescent="0.3">
      <c r="A44" s="18" t="s">
        <v>54</v>
      </c>
      <c r="B44" s="19">
        <f>SUM(B45:B51)</f>
        <v>18841</v>
      </c>
      <c r="C44" s="20">
        <f t="shared" si="2"/>
        <v>9200</v>
      </c>
      <c r="D44" s="20"/>
      <c r="E44" s="14"/>
      <c r="F44" s="20"/>
      <c r="G44" s="14"/>
      <c r="H44" s="20"/>
      <c r="I44" s="14"/>
      <c r="J44" s="20"/>
      <c r="K44" s="14"/>
      <c r="L44" s="20"/>
      <c r="M44" s="14"/>
      <c r="N44" s="20"/>
      <c r="O44" s="14"/>
      <c r="P44" s="21">
        <f>SUM(P45:P51)</f>
        <v>4710.25</v>
      </c>
      <c r="Q44" s="21"/>
      <c r="R44" s="19">
        <f t="shared" si="3"/>
        <v>471025</v>
      </c>
      <c r="S44" s="19"/>
      <c r="T44" s="17"/>
      <c r="U44" s="20"/>
      <c r="V44" s="20"/>
      <c r="W44" s="19"/>
      <c r="X44" s="22">
        <v>460</v>
      </c>
      <c r="Y44" s="22"/>
      <c r="Z44" s="22"/>
      <c r="AA44" s="22"/>
      <c r="AB44" s="22"/>
      <c r="AC44" s="22"/>
      <c r="AD44" s="22"/>
      <c r="AE44" s="22"/>
    </row>
    <row r="45" spans="1:32" outlineLevel="1" x14ac:dyDescent="0.3">
      <c r="A45" s="24" t="s">
        <v>55</v>
      </c>
      <c r="B45" s="25">
        <v>2561</v>
      </c>
      <c r="C45" s="23">
        <f t="shared" si="2"/>
        <v>0</v>
      </c>
      <c r="D45" s="23"/>
      <c r="E45" s="26"/>
      <c r="F45" s="25"/>
      <c r="G45" s="26"/>
      <c r="H45" s="25"/>
      <c r="I45" s="26"/>
      <c r="J45" s="23"/>
      <c r="K45" s="26"/>
      <c r="L45" s="25"/>
      <c r="M45" s="26"/>
      <c r="N45" s="25"/>
      <c r="O45" s="26"/>
      <c r="P45" s="27">
        <f>B45/4</f>
        <v>640.25</v>
      </c>
      <c r="Q45" s="27"/>
      <c r="R45" s="25">
        <f t="shared" si="3"/>
        <v>64025</v>
      </c>
      <c r="S45" s="25"/>
      <c r="T45" s="28"/>
      <c r="U45" s="25"/>
      <c r="V45" s="25"/>
      <c r="W45" s="25"/>
      <c r="X45" s="22"/>
      <c r="Y45" s="22"/>
      <c r="Z45" s="22"/>
      <c r="AA45" s="22"/>
      <c r="AB45" s="22"/>
      <c r="AC45" s="22"/>
      <c r="AD45" s="22"/>
      <c r="AE45" s="22"/>
    </row>
    <row r="46" spans="1:32" outlineLevel="1" x14ac:dyDescent="0.3">
      <c r="A46" s="24" t="s">
        <v>56</v>
      </c>
      <c r="B46" s="25">
        <v>1000</v>
      </c>
      <c r="C46" s="23">
        <f t="shared" si="2"/>
        <v>0</v>
      </c>
      <c r="D46" s="23"/>
      <c r="E46" s="26"/>
      <c r="F46" s="25"/>
      <c r="G46" s="26"/>
      <c r="H46" s="25"/>
      <c r="I46" s="26"/>
      <c r="J46" s="23"/>
      <c r="K46" s="26"/>
      <c r="L46" s="25"/>
      <c r="M46" s="28"/>
      <c r="N46" s="25"/>
      <c r="O46" s="26"/>
      <c r="P46" s="27">
        <f t="shared" ref="P46:P51" si="14">B46/4</f>
        <v>250</v>
      </c>
      <c r="Q46" s="27"/>
      <c r="R46" s="25">
        <f t="shared" si="3"/>
        <v>25000</v>
      </c>
      <c r="S46" s="25"/>
      <c r="T46" s="28"/>
      <c r="U46" s="25"/>
      <c r="V46" s="25"/>
      <c r="W46" s="25"/>
      <c r="X46" s="22"/>
      <c r="Y46" s="22"/>
      <c r="Z46" s="22"/>
      <c r="AA46" s="22"/>
      <c r="AB46" s="22"/>
      <c r="AC46" s="22"/>
      <c r="AD46" s="22"/>
      <c r="AE46" s="22"/>
    </row>
    <row r="47" spans="1:32" outlineLevel="1" x14ac:dyDescent="0.3">
      <c r="A47" s="24" t="s">
        <v>57</v>
      </c>
      <c r="B47" s="25">
        <v>2000</v>
      </c>
      <c r="C47" s="23">
        <f t="shared" si="2"/>
        <v>0</v>
      </c>
      <c r="D47" s="23"/>
      <c r="E47" s="26"/>
      <c r="F47" s="25"/>
      <c r="G47" s="26"/>
      <c r="H47" s="25"/>
      <c r="I47" s="26"/>
      <c r="J47" s="23"/>
      <c r="K47" s="26"/>
      <c r="L47" s="25"/>
      <c r="M47" s="28"/>
      <c r="N47" s="25"/>
      <c r="O47" s="26"/>
      <c r="P47" s="27">
        <f t="shared" si="14"/>
        <v>500</v>
      </c>
      <c r="Q47" s="27"/>
      <c r="R47" s="25">
        <f t="shared" si="3"/>
        <v>50000</v>
      </c>
      <c r="S47" s="25"/>
      <c r="T47" s="28"/>
      <c r="U47" s="25"/>
      <c r="V47" s="25"/>
      <c r="W47" s="25"/>
      <c r="X47" s="22"/>
      <c r="Y47" s="22"/>
      <c r="Z47" s="22"/>
      <c r="AA47" s="22"/>
      <c r="AB47" s="22"/>
      <c r="AC47" s="22"/>
      <c r="AD47" s="22"/>
      <c r="AE47" s="22"/>
    </row>
    <row r="48" spans="1:32" outlineLevel="1" x14ac:dyDescent="0.3">
      <c r="A48" s="24" t="s">
        <v>58</v>
      </c>
      <c r="B48" s="25">
        <v>2000</v>
      </c>
      <c r="C48" s="23">
        <f t="shared" si="2"/>
        <v>0</v>
      </c>
      <c r="D48" s="23"/>
      <c r="E48" s="26"/>
      <c r="F48" s="25"/>
      <c r="G48" s="26"/>
      <c r="H48" s="25"/>
      <c r="I48" s="26"/>
      <c r="J48" s="23"/>
      <c r="K48" s="26"/>
      <c r="L48" s="25"/>
      <c r="M48" s="28"/>
      <c r="N48" s="25"/>
      <c r="O48" s="26"/>
      <c r="P48" s="27">
        <f t="shared" si="14"/>
        <v>500</v>
      </c>
      <c r="Q48" s="27"/>
      <c r="R48" s="25">
        <f t="shared" si="3"/>
        <v>50000</v>
      </c>
      <c r="S48" s="25"/>
      <c r="T48" s="28"/>
      <c r="U48" s="25"/>
      <c r="V48" s="25"/>
      <c r="W48" s="25"/>
      <c r="X48" s="22"/>
      <c r="Y48" s="22"/>
      <c r="Z48" s="22"/>
      <c r="AA48" s="22"/>
      <c r="AB48" s="22"/>
      <c r="AC48" s="22"/>
      <c r="AD48" s="22"/>
      <c r="AE48" s="22"/>
    </row>
    <row r="49" spans="1:37" outlineLevel="1" x14ac:dyDescent="0.3">
      <c r="A49" s="24" t="s">
        <v>59</v>
      </c>
      <c r="B49" s="25">
        <v>5120</v>
      </c>
      <c r="C49" s="23">
        <f t="shared" si="2"/>
        <v>0</v>
      </c>
      <c r="D49" s="23"/>
      <c r="E49" s="26"/>
      <c r="F49" s="25"/>
      <c r="G49" s="26"/>
      <c r="H49" s="25"/>
      <c r="I49" s="26"/>
      <c r="J49" s="23"/>
      <c r="K49" s="26"/>
      <c r="L49" s="25"/>
      <c r="M49" s="28"/>
      <c r="N49" s="25"/>
      <c r="O49" s="26"/>
      <c r="P49" s="27">
        <f t="shared" si="14"/>
        <v>1280</v>
      </c>
      <c r="Q49" s="27"/>
      <c r="R49" s="25">
        <f t="shared" si="3"/>
        <v>128000</v>
      </c>
      <c r="S49" s="25"/>
      <c r="T49" s="28"/>
      <c r="U49" s="25"/>
      <c r="V49" s="25"/>
      <c r="W49" s="25"/>
      <c r="X49" s="22"/>
      <c r="Y49" s="22"/>
      <c r="Z49" s="22"/>
      <c r="AA49" s="22"/>
      <c r="AB49" s="22"/>
      <c r="AC49" s="22"/>
      <c r="AD49" s="22"/>
      <c r="AE49" s="22"/>
    </row>
    <row r="50" spans="1:37" outlineLevel="1" x14ac:dyDescent="0.3">
      <c r="A50" s="24" t="s">
        <v>60</v>
      </c>
      <c r="B50" s="25">
        <v>4160</v>
      </c>
      <c r="C50" s="23">
        <f t="shared" si="2"/>
        <v>9200</v>
      </c>
      <c r="D50" s="23"/>
      <c r="E50" s="26"/>
      <c r="F50" s="25"/>
      <c r="G50" s="26"/>
      <c r="H50" s="25"/>
      <c r="I50" s="26"/>
      <c r="J50" s="23"/>
      <c r="K50" s="26"/>
      <c r="L50" s="25"/>
      <c r="M50" s="26"/>
      <c r="N50" s="25"/>
      <c r="O50" s="26"/>
      <c r="P50" s="27">
        <f t="shared" si="14"/>
        <v>1040</v>
      </c>
      <c r="Q50" s="27"/>
      <c r="R50" s="25">
        <f t="shared" si="3"/>
        <v>104000</v>
      </c>
      <c r="S50" s="25"/>
      <c r="T50" s="28"/>
      <c r="U50" s="25"/>
      <c r="V50" s="25"/>
      <c r="W50" s="25"/>
      <c r="X50" s="22">
        <v>460</v>
      </c>
      <c r="Y50" s="22"/>
      <c r="Z50" s="22"/>
      <c r="AA50" s="22"/>
      <c r="AB50" s="22"/>
      <c r="AC50" s="22"/>
      <c r="AD50" s="22"/>
      <c r="AE50" s="22"/>
    </row>
    <row r="51" spans="1:37" outlineLevel="1" x14ac:dyDescent="0.3">
      <c r="A51" s="24" t="s">
        <v>61</v>
      </c>
      <c r="B51" s="25">
        <v>2000</v>
      </c>
      <c r="C51" s="23">
        <f t="shared" si="2"/>
        <v>0</v>
      </c>
      <c r="D51" s="23"/>
      <c r="E51" s="26"/>
      <c r="F51" s="25"/>
      <c r="G51" s="26"/>
      <c r="H51" s="25"/>
      <c r="I51" s="26"/>
      <c r="J51" s="23"/>
      <c r="K51" s="26"/>
      <c r="L51" s="25"/>
      <c r="M51" s="26"/>
      <c r="N51" s="25"/>
      <c r="O51" s="26"/>
      <c r="P51" s="27">
        <f t="shared" si="14"/>
        <v>500</v>
      </c>
      <c r="Q51" s="27"/>
      <c r="R51" s="25">
        <f t="shared" si="3"/>
        <v>50000</v>
      </c>
      <c r="S51" s="25"/>
      <c r="T51" s="28"/>
      <c r="U51" s="25"/>
      <c r="V51" s="25"/>
      <c r="W51" s="25"/>
      <c r="X51" s="22"/>
      <c r="Y51" s="22"/>
      <c r="Z51" s="22"/>
      <c r="AA51" s="22"/>
      <c r="AB51" s="22"/>
      <c r="AC51" s="22"/>
      <c r="AD51" s="22"/>
      <c r="AE51" s="22"/>
    </row>
    <row r="52" spans="1:37" outlineLevel="1" x14ac:dyDescent="0.3">
      <c r="A52" s="18"/>
      <c r="B52" s="19"/>
      <c r="C52" s="20">
        <f t="shared" si="2"/>
        <v>0</v>
      </c>
      <c r="D52" s="19"/>
      <c r="E52" s="14"/>
      <c r="F52" s="19"/>
      <c r="G52" s="14"/>
      <c r="H52" s="19"/>
      <c r="I52" s="14"/>
      <c r="J52" s="19"/>
      <c r="K52" s="14"/>
      <c r="L52" s="19"/>
      <c r="M52" s="14"/>
      <c r="N52" s="19"/>
      <c r="O52" s="14"/>
      <c r="P52" s="21"/>
      <c r="Q52" s="21"/>
      <c r="R52" s="25">
        <f t="shared" si="3"/>
        <v>0</v>
      </c>
      <c r="S52" s="19"/>
      <c r="T52" s="17"/>
      <c r="U52" s="19"/>
      <c r="V52" s="19"/>
      <c r="W52" s="19"/>
      <c r="X52" s="22"/>
      <c r="Y52" s="22"/>
      <c r="Z52" s="22"/>
      <c r="AA52" s="22"/>
      <c r="AB52" s="22"/>
      <c r="AC52" s="22"/>
      <c r="AD52" s="22"/>
      <c r="AE52" s="22"/>
    </row>
    <row r="53" spans="1:37" x14ac:dyDescent="0.3">
      <c r="A53" s="18" t="s">
        <v>62</v>
      </c>
      <c r="B53" s="19">
        <f>SUM(B54:B59)</f>
        <v>7274</v>
      </c>
      <c r="C53" s="20">
        <f>X53*16</f>
        <v>3680</v>
      </c>
      <c r="D53" s="20">
        <f>SUM(D54:D59)</f>
        <v>7274</v>
      </c>
      <c r="E53" s="14">
        <f>D53/B53</f>
        <v>1</v>
      </c>
      <c r="F53" s="20">
        <f>SUM(F54:F59)</f>
        <v>6042</v>
      </c>
      <c r="G53" s="14">
        <f>F53/B53</f>
        <v>0.83062963981303273</v>
      </c>
      <c r="H53" s="20">
        <f>SUM(H54:H59)</f>
        <v>6042</v>
      </c>
      <c r="I53" s="14">
        <f>H53/B53</f>
        <v>0.83062963981303273</v>
      </c>
      <c r="J53" s="20">
        <f>SUM(J54:J59)</f>
        <v>3680</v>
      </c>
      <c r="K53" s="14">
        <f>J53/C53</f>
        <v>1</v>
      </c>
      <c r="L53" s="20">
        <f>SUM(L54:L59)</f>
        <v>3680</v>
      </c>
      <c r="M53" s="14">
        <f>L53/C53</f>
        <v>1</v>
      </c>
      <c r="N53" s="20">
        <f>SUM(N54:N59)</f>
        <v>3680</v>
      </c>
      <c r="O53" s="14">
        <f>N53/C53</f>
        <v>1</v>
      </c>
      <c r="P53" s="33">
        <f>SUM(P54:P59)</f>
        <v>1818.5</v>
      </c>
      <c r="Q53" s="33">
        <f>SUM(Q54:Q59)</f>
        <v>1510.5</v>
      </c>
      <c r="R53" s="19">
        <f t="shared" si="3"/>
        <v>181850</v>
      </c>
      <c r="S53" s="20">
        <f>SUM(S54:S59)</f>
        <v>151050</v>
      </c>
      <c r="T53" s="17"/>
      <c r="U53" s="20">
        <f>SUM(U54:U59)</f>
        <v>1943</v>
      </c>
      <c r="V53" s="20"/>
      <c r="W53" s="20">
        <f>SUM(W54:W59)</f>
        <v>1943</v>
      </c>
      <c r="X53" s="22">
        <v>230</v>
      </c>
      <c r="Y53" s="22"/>
      <c r="Z53" s="22"/>
      <c r="AA53" s="22"/>
      <c r="AB53" s="22"/>
      <c r="AC53" s="22"/>
      <c r="AD53" s="22"/>
      <c r="AE53" s="22"/>
      <c r="AF53" s="22"/>
    </row>
    <row r="54" spans="1:37" outlineLevel="1" x14ac:dyDescent="0.3">
      <c r="A54" s="24" t="s">
        <v>63</v>
      </c>
      <c r="B54" s="34">
        <v>1370</v>
      </c>
      <c r="C54" s="23">
        <f t="shared" ref="C54:C59" si="15">X54*16</f>
        <v>1200</v>
      </c>
      <c r="D54" s="23">
        <v>1370</v>
      </c>
      <c r="E54" s="14">
        <f t="shared" ref="E54:E59" si="16">D54/B54</f>
        <v>1</v>
      </c>
      <c r="F54" s="25">
        <v>1370</v>
      </c>
      <c r="G54" s="14">
        <f t="shared" ref="G54:G59" si="17">F54/B54</f>
        <v>1</v>
      </c>
      <c r="H54" s="25">
        <v>1370</v>
      </c>
      <c r="I54" s="14">
        <f t="shared" ref="I54:I59" si="18">H54/B54</f>
        <v>1</v>
      </c>
      <c r="J54" s="23">
        <v>1200</v>
      </c>
      <c r="K54" s="14">
        <f t="shared" ref="K54:K59" si="19">J54/C54</f>
        <v>1</v>
      </c>
      <c r="L54" s="25">
        <v>1200</v>
      </c>
      <c r="M54" s="14">
        <f t="shared" ref="M54:M59" si="20">L54/C54</f>
        <v>1</v>
      </c>
      <c r="N54" s="25">
        <v>1200</v>
      </c>
      <c r="O54" s="14">
        <f t="shared" ref="O54:O59" si="21">N54/C54</f>
        <v>1</v>
      </c>
      <c r="P54" s="27">
        <f>B54/4</f>
        <v>342.5</v>
      </c>
      <c r="Q54" s="27">
        <f>H54/4</f>
        <v>342.5</v>
      </c>
      <c r="R54" s="25">
        <f t="shared" si="3"/>
        <v>34250</v>
      </c>
      <c r="S54" s="25">
        <f>Q54*100</f>
        <v>34250</v>
      </c>
      <c r="T54" s="28"/>
      <c r="U54" s="25">
        <v>404</v>
      </c>
      <c r="V54" s="25"/>
      <c r="W54" s="20">
        <f>SUM(U54:V54)</f>
        <v>404</v>
      </c>
      <c r="X54">
        <v>75</v>
      </c>
      <c r="AE54" s="22"/>
      <c r="AF54" s="22"/>
    </row>
    <row r="55" spans="1:37" outlineLevel="1" x14ac:dyDescent="0.3">
      <c r="A55" s="24" t="s">
        <v>64</v>
      </c>
      <c r="B55" s="34">
        <v>600</v>
      </c>
      <c r="C55" s="23">
        <f t="shared" si="15"/>
        <v>400</v>
      </c>
      <c r="D55" s="23">
        <v>600</v>
      </c>
      <c r="E55" s="14">
        <f t="shared" si="16"/>
        <v>1</v>
      </c>
      <c r="F55" s="25">
        <v>363</v>
      </c>
      <c r="G55" s="14">
        <f t="shared" si="17"/>
        <v>0.60499999999999998</v>
      </c>
      <c r="H55" s="25">
        <v>363</v>
      </c>
      <c r="I55" s="14">
        <f t="shared" si="18"/>
        <v>0.60499999999999998</v>
      </c>
      <c r="J55" s="23">
        <v>400</v>
      </c>
      <c r="K55" s="14">
        <f t="shared" si="19"/>
        <v>1</v>
      </c>
      <c r="L55" s="25">
        <v>400</v>
      </c>
      <c r="M55" s="14">
        <f t="shared" si="20"/>
        <v>1</v>
      </c>
      <c r="N55" s="25">
        <v>400</v>
      </c>
      <c r="O55" s="14">
        <f t="shared" si="21"/>
        <v>1</v>
      </c>
      <c r="P55" s="27">
        <f t="shared" ref="P55:P59" si="22">B55/4</f>
        <v>150</v>
      </c>
      <c r="Q55" s="27">
        <f t="shared" ref="Q55:Q59" si="23">H55/4</f>
        <v>90.75</v>
      </c>
      <c r="R55" s="25">
        <f t="shared" si="3"/>
        <v>15000</v>
      </c>
      <c r="S55" s="25">
        <f t="shared" si="3"/>
        <v>9075</v>
      </c>
      <c r="T55" s="28"/>
      <c r="U55" s="25">
        <v>122</v>
      </c>
      <c r="V55" s="25"/>
      <c r="W55" s="20">
        <f t="shared" ref="W55:W59" si="24">SUM(U55:V55)</f>
        <v>122</v>
      </c>
      <c r="X55">
        <v>25</v>
      </c>
      <c r="AE55" s="22"/>
      <c r="AF55" s="22"/>
    </row>
    <row r="56" spans="1:37" outlineLevel="1" x14ac:dyDescent="0.3">
      <c r="A56" s="24" t="s">
        <v>65</v>
      </c>
      <c r="B56" s="34">
        <v>1650</v>
      </c>
      <c r="C56" s="23">
        <f t="shared" si="15"/>
        <v>640</v>
      </c>
      <c r="D56" s="23">
        <v>1650</v>
      </c>
      <c r="E56" s="14">
        <f t="shared" si="16"/>
        <v>1</v>
      </c>
      <c r="F56" s="25">
        <v>1650</v>
      </c>
      <c r="G56" s="14">
        <f t="shared" si="17"/>
        <v>1</v>
      </c>
      <c r="H56" s="25">
        <v>1650</v>
      </c>
      <c r="I56" s="14">
        <f t="shared" si="18"/>
        <v>1</v>
      </c>
      <c r="J56" s="25">
        <v>640</v>
      </c>
      <c r="K56" s="14">
        <f t="shared" si="19"/>
        <v>1</v>
      </c>
      <c r="L56" s="25">
        <v>640</v>
      </c>
      <c r="M56" s="14">
        <f t="shared" si="20"/>
        <v>1</v>
      </c>
      <c r="N56" s="25">
        <v>640</v>
      </c>
      <c r="O56" s="14">
        <f t="shared" si="21"/>
        <v>1</v>
      </c>
      <c r="P56" s="27">
        <f t="shared" si="22"/>
        <v>412.5</v>
      </c>
      <c r="Q56" s="27">
        <f t="shared" si="23"/>
        <v>412.5</v>
      </c>
      <c r="R56" s="25">
        <f t="shared" si="3"/>
        <v>41250</v>
      </c>
      <c r="S56" s="25">
        <f t="shared" si="3"/>
        <v>41250</v>
      </c>
      <c r="T56" s="28"/>
      <c r="U56" s="25">
        <v>524</v>
      </c>
      <c r="V56" s="25"/>
      <c r="W56" s="20">
        <f t="shared" si="24"/>
        <v>524</v>
      </c>
      <c r="X56">
        <v>40</v>
      </c>
      <c r="AE56" s="22"/>
      <c r="AF56" s="22"/>
    </row>
    <row r="57" spans="1:37" outlineLevel="1" x14ac:dyDescent="0.3">
      <c r="A57" s="24" t="s">
        <v>66</v>
      </c>
      <c r="B57" s="35">
        <v>704</v>
      </c>
      <c r="C57" s="23">
        <f t="shared" si="15"/>
        <v>160</v>
      </c>
      <c r="D57" s="23">
        <v>704</v>
      </c>
      <c r="E57" s="14">
        <f t="shared" si="16"/>
        <v>1</v>
      </c>
      <c r="F57" s="25">
        <v>704</v>
      </c>
      <c r="G57" s="14">
        <f t="shared" si="17"/>
        <v>1</v>
      </c>
      <c r="H57" s="25">
        <v>704</v>
      </c>
      <c r="I57" s="14">
        <f t="shared" si="18"/>
        <v>1</v>
      </c>
      <c r="J57" s="25">
        <v>160</v>
      </c>
      <c r="K57" s="14">
        <f t="shared" si="19"/>
        <v>1</v>
      </c>
      <c r="L57" s="25">
        <v>160</v>
      </c>
      <c r="M57" s="14">
        <f t="shared" si="20"/>
        <v>1</v>
      </c>
      <c r="N57" s="25">
        <v>160</v>
      </c>
      <c r="O57" s="14">
        <f t="shared" si="21"/>
        <v>1</v>
      </c>
      <c r="P57" s="27">
        <f t="shared" si="22"/>
        <v>176</v>
      </c>
      <c r="Q57" s="27">
        <f t="shared" si="23"/>
        <v>176</v>
      </c>
      <c r="R57" s="25">
        <f t="shared" si="3"/>
        <v>17600</v>
      </c>
      <c r="S57" s="25">
        <f t="shared" si="3"/>
        <v>17600</v>
      </c>
      <c r="T57" s="28"/>
      <c r="U57" s="25">
        <v>268</v>
      </c>
      <c r="V57" s="25"/>
      <c r="W57" s="20">
        <f t="shared" si="24"/>
        <v>268</v>
      </c>
      <c r="X57">
        <v>10</v>
      </c>
      <c r="AE57" s="22"/>
      <c r="AF57" s="22"/>
    </row>
    <row r="58" spans="1:37" outlineLevel="1" x14ac:dyDescent="0.3">
      <c r="A58" s="24" t="s">
        <v>67</v>
      </c>
      <c r="B58" s="34">
        <v>1300</v>
      </c>
      <c r="C58" s="23">
        <f t="shared" si="15"/>
        <v>640</v>
      </c>
      <c r="D58" s="23">
        <v>1300</v>
      </c>
      <c r="E58" s="14">
        <f t="shared" si="16"/>
        <v>1</v>
      </c>
      <c r="F58" s="25">
        <v>305</v>
      </c>
      <c r="G58" s="14">
        <f t="shared" si="17"/>
        <v>0.23461538461538461</v>
      </c>
      <c r="H58" s="25">
        <v>305</v>
      </c>
      <c r="I58" s="14">
        <f t="shared" si="18"/>
        <v>0.23461538461538461</v>
      </c>
      <c r="J58" s="25">
        <v>640</v>
      </c>
      <c r="K58" s="14">
        <f t="shared" si="19"/>
        <v>1</v>
      </c>
      <c r="L58" s="25">
        <v>640</v>
      </c>
      <c r="M58" s="14">
        <f t="shared" si="20"/>
        <v>1</v>
      </c>
      <c r="N58" s="25">
        <v>640</v>
      </c>
      <c r="O58" s="14">
        <f t="shared" si="21"/>
        <v>1</v>
      </c>
      <c r="P58" s="27">
        <f t="shared" si="22"/>
        <v>325</v>
      </c>
      <c r="Q58" s="27">
        <f t="shared" si="23"/>
        <v>76.25</v>
      </c>
      <c r="R58" s="25">
        <f t="shared" si="3"/>
        <v>32500</v>
      </c>
      <c r="S58" s="25">
        <f t="shared" si="3"/>
        <v>7625</v>
      </c>
      <c r="T58" s="28"/>
      <c r="U58" s="25">
        <v>101</v>
      </c>
      <c r="V58" s="25"/>
      <c r="W58" s="20">
        <f t="shared" si="24"/>
        <v>101</v>
      </c>
      <c r="X58">
        <v>40</v>
      </c>
      <c r="AE58" s="22"/>
      <c r="AF58" s="22"/>
    </row>
    <row r="59" spans="1:37" outlineLevel="1" x14ac:dyDescent="0.3">
      <c r="A59" s="24" t="s">
        <v>68</v>
      </c>
      <c r="B59" s="35">
        <v>1650</v>
      </c>
      <c r="C59" s="23">
        <f t="shared" si="15"/>
        <v>640</v>
      </c>
      <c r="D59" s="23">
        <v>1650</v>
      </c>
      <c r="E59" s="14">
        <f t="shared" si="16"/>
        <v>1</v>
      </c>
      <c r="F59" s="25">
        <v>1650</v>
      </c>
      <c r="G59" s="14">
        <f t="shared" si="17"/>
        <v>1</v>
      </c>
      <c r="H59" s="25">
        <v>1650</v>
      </c>
      <c r="I59" s="14">
        <f t="shared" si="18"/>
        <v>1</v>
      </c>
      <c r="J59" s="25">
        <v>640</v>
      </c>
      <c r="K59" s="14">
        <f t="shared" si="19"/>
        <v>1</v>
      </c>
      <c r="L59" s="25">
        <v>640</v>
      </c>
      <c r="M59" s="14">
        <f t="shared" si="20"/>
        <v>1</v>
      </c>
      <c r="N59" s="25">
        <v>640</v>
      </c>
      <c r="O59" s="14">
        <f t="shared" si="21"/>
        <v>1</v>
      </c>
      <c r="P59" s="27">
        <f t="shared" si="22"/>
        <v>412.5</v>
      </c>
      <c r="Q59" s="27">
        <f t="shared" si="23"/>
        <v>412.5</v>
      </c>
      <c r="R59" s="25">
        <f t="shared" si="3"/>
        <v>41250</v>
      </c>
      <c r="S59" s="25">
        <f t="shared" si="3"/>
        <v>41250</v>
      </c>
      <c r="T59" s="28"/>
      <c r="U59" s="25">
        <v>524</v>
      </c>
      <c r="V59" s="25"/>
      <c r="W59" s="20">
        <f t="shared" si="24"/>
        <v>524</v>
      </c>
      <c r="X59">
        <v>40</v>
      </c>
      <c r="AE59" s="22"/>
      <c r="AF59" s="22"/>
    </row>
    <row r="60" spans="1:37" outlineLevel="1" x14ac:dyDescent="0.3">
      <c r="A60" s="18"/>
      <c r="B60" s="19"/>
      <c r="C60" s="20">
        <f t="shared" si="2"/>
        <v>0</v>
      </c>
      <c r="D60" s="19"/>
      <c r="E60" s="14"/>
      <c r="F60" s="19"/>
      <c r="G60" s="14"/>
      <c r="H60" s="19"/>
      <c r="I60" s="14"/>
      <c r="J60" s="19"/>
      <c r="K60" s="14"/>
      <c r="L60" s="19"/>
      <c r="M60" s="14"/>
      <c r="N60" s="19"/>
      <c r="O60" s="14"/>
      <c r="P60" s="21"/>
      <c r="Q60" s="21"/>
      <c r="R60" s="25">
        <f t="shared" si="3"/>
        <v>0</v>
      </c>
      <c r="S60" s="19"/>
      <c r="T60" s="17"/>
      <c r="U60" s="19"/>
      <c r="V60" s="19"/>
      <c r="W60" s="19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37" x14ac:dyDescent="0.3">
      <c r="A61" s="18" t="s">
        <v>69</v>
      </c>
      <c r="B61" s="19">
        <f t="shared" ref="B61:B76" si="25">P61*4</f>
        <v>13800</v>
      </c>
      <c r="C61" s="20">
        <f t="shared" si="2"/>
        <v>17653</v>
      </c>
      <c r="D61" s="20">
        <f>SUM(D62:D65)</f>
        <v>13800</v>
      </c>
      <c r="E61" s="14">
        <f>D61/B61</f>
        <v>1</v>
      </c>
      <c r="F61" s="20">
        <f>SUM(F62:F65)</f>
        <v>12606</v>
      </c>
      <c r="G61" s="14">
        <f>F61/B61</f>
        <v>0.91347826086956518</v>
      </c>
      <c r="H61" s="20">
        <f>SUM(H62:H65)</f>
        <v>12127</v>
      </c>
      <c r="I61" s="14">
        <f>H61/B61</f>
        <v>0.87876811594202897</v>
      </c>
      <c r="J61" s="20">
        <f>SUM(J62:J65)</f>
        <v>17653</v>
      </c>
      <c r="K61" s="14">
        <f>J61/C61</f>
        <v>1</v>
      </c>
      <c r="L61" s="20">
        <f>SUM(L62:L65)</f>
        <v>5000</v>
      </c>
      <c r="M61" s="14">
        <f>L61/C61</f>
        <v>0.28323797654789556</v>
      </c>
      <c r="N61" s="20">
        <f>SUM(N62:N65)</f>
        <v>5000</v>
      </c>
      <c r="O61" s="14">
        <f>N61/C61</f>
        <v>0.28323797654789556</v>
      </c>
      <c r="P61" s="21">
        <v>3450</v>
      </c>
      <c r="Q61" s="21">
        <f>SUM(Q62:Q65)</f>
        <v>3031.75</v>
      </c>
      <c r="R61" s="19">
        <f t="shared" si="3"/>
        <v>345000</v>
      </c>
      <c r="S61" s="19">
        <f>SUM(S62:S65)</f>
        <v>303175</v>
      </c>
      <c r="T61" s="17"/>
      <c r="U61" s="19">
        <f>SUM(U62:U65)</f>
        <v>2132</v>
      </c>
      <c r="V61" s="19">
        <f t="shared" ref="V61:W61" si="26">SUM(V62:V65)</f>
        <v>244</v>
      </c>
      <c r="W61" s="19">
        <f t="shared" si="26"/>
        <v>2376</v>
      </c>
      <c r="X61" s="22">
        <v>882.65</v>
      </c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pans="1:37" outlineLevel="1" x14ac:dyDescent="0.3">
      <c r="A62" s="24" t="s">
        <v>70</v>
      </c>
      <c r="B62" s="25">
        <f t="shared" si="25"/>
        <v>4000</v>
      </c>
      <c r="C62" s="23">
        <f t="shared" si="2"/>
        <v>5000</v>
      </c>
      <c r="D62" s="25">
        <v>4000</v>
      </c>
      <c r="E62" s="26">
        <f t="shared" ref="E62:E65" si="27">D62/B62</f>
        <v>1</v>
      </c>
      <c r="F62" s="25">
        <v>4000</v>
      </c>
      <c r="G62" s="26">
        <f t="shared" ref="G62:G65" si="28">F62/B62</f>
        <v>1</v>
      </c>
      <c r="H62" s="25">
        <v>4000</v>
      </c>
      <c r="I62" s="26">
        <f t="shared" ref="I62:I65" si="29">H62/B62</f>
        <v>1</v>
      </c>
      <c r="J62" s="25">
        <v>5000</v>
      </c>
      <c r="K62" s="26">
        <f t="shared" ref="K62:K65" si="30">J62/C62</f>
        <v>1</v>
      </c>
      <c r="L62" s="25">
        <v>5000</v>
      </c>
      <c r="M62" s="26">
        <f t="shared" ref="M62:M64" si="31">L62/C62</f>
        <v>1</v>
      </c>
      <c r="N62" s="25">
        <v>5000</v>
      </c>
      <c r="O62" s="26">
        <f t="shared" ref="O62:O64" si="32">N62/C62</f>
        <v>1</v>
      </c>
      <c r="P62" s="27">
        <v>1000</v>
      </c>
      <c r="Q62" s="27">
        <f>H62/4</f>
        <v>1000</v>
      </c>
      <c r="R62" s="25">
        <f t="shared" si="3"/>
        <v>100000</v>
      </c>
      <c r="S62" s="25">
        <f>Q62*100</f>
        <v>100000</v>
      </c>
      <c r="T62" s="28"/>
      <c r="U62" s="25">
        <v>633</v>
      </c>
      <c r="V62" s="25">
        <v>244</v>
      </c>
      <c r="W62" s="25">
        <f>SUM(U62:V62)</f>
        <v>877</v>
      </c>
      <c r="X62">
        <v>250</v>
      </c>
      <c r="AH62" s="22"/>
      <c r="AI62" s="22"/>
      <c r="AJ62" s="22"/>
      <c r="AK62" s="22"/>
    </row>
    <row r="63" spans="1:37" outlineLevel="1" x14ac:dyDescent="0.3">
      <c r="A63" s="24" t="s">
        <v>71</v>
      </c>
      <c r="B63" s="25">
        <f t="shared" si="25"/>
        <v>4000</v>
      </c>
      <c r="C63" s="23">
        <f t="shared" si="2"/>
        <v>5000</v>
      </c>
      <c r="D63" s="25">
        <v>4000</v>
      </c>
      <c r="E63" s="26">
        <f t="shared" si="27"/>
        <v>1</v>
      </c>
      <c r="F63" s="25">
        <f>2618+328</f>
        <v>2946</v>
      </c>
      <c r="G63" s="26">
        <f t="shared" si="28"/>
        <v>0.73650000000000004</v>
      </c>
      <c r="H63" s="25">
        <f>2618+310</f>
        <v>2928</v>
      </c>
      <c r="I63" s="26">
        <f t="shared" si="29"/>
        <v>0.73199999999999998</v>
      </c>
      <c r="J63" s="25">
        <v>5000</v>
      </c>
      <c r="K63" s="26">
        <f t="shared" si="30"/>
        <v>1</v>
      </c>
      <c r="L63" s="25"/>
      <c r="M63" s="26">
        <f t="shared" si="31"/>
        <v>0</v>
      </c>
      <c r="N63" s="25"/>
      <c r="O63" s="26">
        <f t="shared" si="32"/>
        <v>0</v>
      </c>
      <c r="P63" s="27">
        <v>1000</v>
      </c>
      <c r="Q63" s="27">
        <f t="shared" ref="Q63:Q65" si="33">H63/4</f>
        <v>732</v>
      </c>
      <c r="R63" s="25">
        <f t="shared" si="3"/>
        <v>100000</v>
      </c>
      <c r="S63" s="25">
        <f t="shared" si="3"/>
        <v>73200</v>
      </c>
      <c r="T63" s="28"/>
      <c r="U63" s="25">
        <v>487</v>
      </c>
      <c r="V63" s="25"/>
      <c r="W63" s="25">
        <f t="shared" ref="W63:W65" si="34">SUM(U63:V63)</f>
        <v>487</v>
      </c>
      <c r="X63">
        <v>250</v>
      </c>
      <c r="AH63" s="22"/>
      <c r="AI63" s="22"/>
      <c r="AJ63" s="22"/>
      <c r="AK63" s="22"/>
    </row>
    <row r="64" spans="1:37" outlineLevel="1" x14ac:dyDescent="0.3">
      <c r="A64" s="24" t="s">
        <v>72</v>
      </c>
      <c r="B64" s="25">
        <f t="shared" si="25"/>
        <v>4800</v>
      </c>
      <c r="C64" s="23">
        <f t="shared" si="2"/>
        <v>7653</v>
      </c>
      <c r="D64" s="25">
        <f>3269+1531</f>
        <v>4800</v>
      </c>
      <c r="E64" s="26">
        <f t="shared" si="27"/>
        <v>1</v>
      </c>
      <c r="F64" s="25">
        <f>3269+1391</f>
        <v>4660</v>
      </c>
      <c r="G64" s="26">
        <f t="shared" si="28"/>
        <v>0.97083333333333333</v>
      </c>
      <c r="H64" s="25">
        <f>3235+964</f>
        <v>4199</v>
      </c>
      <c r="I64" s="26">
        <f t="shared" si="29"/>
        <v>0.87479166666666663</v>
      </c>
      <c r="J64" s="25">
        <v>7653</v>
      </c>
      <c r="K64" s="26">
        <f t="shared" si="30"/>
        <v>1</v>
      </c>
      <c r="L64" s="25"/>
      <c r="M64" s="26">
        <f t="shared" si="31"/>
        <v>0</v>
      </c>
      <c r="N64" s="25"/>
      <c r="O64" s="26">
        <f t="shared" si="32"/>
        <v>0</v>
      </c>
      <c r="P64" s="27">
        <v>1200</v>
      </c>
      <c r="Q64" s="27">
        <f t="shared" si="33"/>
        <v>1049.75</v>
      </c>
      <c r="R64" s="25">
        <f t="shared" si="3"/>
        <v>120000</v>
      </c>
      <c r="S64" s="25">
        <f t="shared" si="3"/>
        <v>104975</v>
      </c>
      <c r="T64" s="28"/>
      <c r="U64" s="25">
        <v>774</v>
      </c>
      <c r="V64" s="25"/>
      <c r="W64" s="25">
        <f t="shared" si="34"/>
        <v>774</v>
      </c>
      <c r="X64">
        <v>382.65</v>
      </c>
      <c r="AH64" s="22"/>
      <c r="AI64" s="22"/>
      <c r="AJ64" s="22"/>
      <c r="AK64" s="22"/>
    </row>
    <row r="65" spans="1:37" outlineLevel="1" x14ac:dyDescent="0.3">
      <c r="A65" s="24" t="s">
        <v>73</v>
      </c>
      <c r="B65" s="25">
        <f t="shared" si="25"/>
        <v>1000</v>
      </c>
      <c r="C65" s="23">
        <f t="shared" si="2"/>
        <v>0</v>
      </c>
      <c r="D65" s="25">
        <v>1000</v>
      </c>
      <c r="E65" s="26">
        <f t="shared" si="27"/>
        <v>1</v>
      </c>
      <c r="F65" s="25">
        <v>1000</v>
      </c>
      <c r="G65" s="26">
        <f t="shared" si="28"/>
        <v>1</v>
      </c>
      <c r="H65" s="25">
        <v>1000</v>
      </c>
      <c r="I65" s="26">
        <f t="shared" si="29"/>
        <v>1</v>
      </c>
      <c r="J65" s="25"/>
      <c r="K65" s="26" t="e">
        <f t="shared" si="30"/>
        <v>#DIV/0!</v>
      </c>
      <c r="L65" s="25"/>
      <c r="M65" s="26"/>
      <c r="N65" s="25"/>
      <c r="O65" s="26"/>
      <c r="P65" s="27">
        <v>250</v>
      </c>
      <c r="Q65" s="27">
        <f t="shared" si="33"/>
        <v>250</v>
      </c>
      <c r="R65" s="25">
        <f t="shared" si="3"/>
        <v>25000</v>
      </c>
      <c r="S65" s="25">
        <f t="shared" si="3"/>
        <v>25000</v>
      </c>
      <c r="T65" s="28"/>
      <c r="U65" s="25">
        <v>238</v>
      </c>
      <c r="V65" s="25"/>
      <c r="W65" s="25">
        <f t="shared" si="34"/>
        <v>238</v>
      </c>
      <c r="AH65" s="22"/>
      <c r="AI65" s="22"/>
      <c r="AJ65" s="22"/>
      <c r="AK65" s="22"/>
    </row>
    <row r="66" spans="1:37" outlineLevel="1" x14ac:dyDescent="0.3">
      <c r="A66" s="18"/>
      <c r="B66" s="19"/>
      <c r="C66" s="20">
        <f t="shared" si="2"/>
        <v>0</v>
      </c>
      <c r="D66" s="19"/>
      <c r="E66" s="14"/>
      <c r="F66" s="19"/>
      <c r="G66" s="14"/>
      <c r="H66" s="19"/>
      <c r="I66" s="14"/>
      <c r="J66" s="19"/>
      <c r="K66" s="14"/>
      <c r="L66" s="19"/>
      <c r="M66" s="14"/>
      <c r="N66" s="19"/>
      <c r="O66" s="14"/>
      <c r="P66" s="21"/>
      <c r="Q66" s="21"/>
      <c r="R66" s="25">
        <f t="shared" si="3"/>
        <v>0</v>
      </c>
      <c r="S66" s="19"/>
      <c r="T66" s="17"/>
      <c r="U66" s="19"/>
      <c r="V66" s="19"/>
      <c r="W66" s="19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</row>
    <row r="67" spans="1:37" x14ac:dyDescent="0.3">
      <c r="A67" s="18" t="s">
        <v>74</v>
      </c>
      <c r="B67" s="19">
        <f>SUM(B68:B74)</f>
        <v>17300</v>
      </c>
      <c r="C67" s="20">
        <f t="shared" si="2"/>
        <v>0</v>
      </c>
      <c r="D67" s="20"/>
      <c r="E67" s="14"/>
      <c r="F67" s="20"/>
      <c r="G67" s="14"/>
      <c r="H67" s="20"/>
      <c r="I67" s="14"/>
      <c r="J67" s="20"/>
      <c r="K67" s="14"/>
      <c r="L67" s="20"/>
      <c r="M67" s="14"/>
      <c r="N67" s="20"/>
      <c r="O67" s="14"/>
      <c r="P67" s="20">
        <f>SUM(P68:P74)</f>
        <v>4325</v>
      </c>
      <c r="Q67" s="20"/>
      <c r="R67" s="19">
        <f t="shared" si="3"/>
        <v>432500</v>
      </c>
      <c r="S67" s="20"/>
      <c r="T67" s="17"/>
      <c r="U67" s="20"/>
      <c r="V67" s="20"/>
      <c r="W67" s="20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</row>
    <row r="68" spans="1:37" outlineLevel="1" x14ac:dyDescent="0.3">
      <c r="A68" s="24" t="s">
        <v>75</v>
      </c>
      <c r="B68" s="25">
        <v>2076</v>
      </c>
      <c r="C68" s="23">
        <f t="shared" si="2"/>
        <v>0</v>
      </c>
      <c r="D68" s="25"/>
      <c r="E68" s="26"/>
      <c r="F68" s="25"/>
      <c r="G68" s="26"/>
      <c r="H68" s="25"/>
      <c r="I68" s="26"/>
      <c r="J68" s="25"/>
      <c r="K68" s="26"/>
      <c r="L68" s="25"/>
      <c r="M68" s="26"/>
      <c r="N68" s="25"/>
      <c r="O68" s="26"/>
      <c r="P68" s="27">
        <f>B68/4</f>
        <v>519</v>
      </c>
      <c r="Q68" s="27"/>
      <c r="R68" s="25">
        <f t="shared" si="3"/>
        <v>51900</v>
      </c>
      <c r="S68" s="25"/>
      <c r="T68" s="28"/>
      <c r="U68" s="25"/>
      <c r="V68" s="25"/>
      <c r="W68" s="25"/>
      <c r="AD68" s="22"/>
      <c r="AE68" s="22"/>
      <c r="AF68" s="22"/>
      <c r="AG68" s="22"/>
      <c r="AH68" s="22"/>
      <c r="AI68" s="22"/>
    </row>
    <row r="69" spans="1:37" outlineLevel="1" x14ac:dyDescent="0.3">
      <c r="A69" s="24" t="s">
        <v>76</v>
      </c>
      <c r="B69" s="25">
        <v>2595</v>
      </c>
      <c r="C69" s="23">
        <f t="shared" si="2"/>
        <v>0</v>
      </c>
      <c r="D69" s="25"/>
      <c r="E69" s="26"/>
      <c r="F69" s="25"/>
      <c r="G69" s="26"/>
      <c r="H69" s="25"/>
      <c r="I69" s="26"/>
      <c r="J69" s="25"/>
      <c r="K69" s="26"/>
      <c r="L69" s="25"/>
      <c r="M69" s="26"/>
      <c r="N69" s="25"/>
      <c r="O69" s="26"/>
      <c r="P69" s="27">
        <f t="shared" ref="P69:P74" si="35">B69/4</f>
        <v>648.75</v>
      </c>
      <c r="Q69" s="27"/>
      <c r="R69" s="25">
        <f t="shared" si="3"/>
        <v>64875</v>
      </c>
      <c r="S69" s="25"/>
      <c r="T69" s="28"/>
      <c r="U69" s="25"/>
      <c r="V69" s="25"/>
      <c r="W69" s="25"/>
      <c r="AD69" s="22"/>
      <c r="AE69" s="22"/>
      <c r="AF69" s="22"/>
      <c r="AG69" s="22"/>
      <c r="AH69" s="22"/>
      <c r="AI69" s="22"/>
    </row>
    <row r="70" spans="1:37" outlineLevel="1" x14ac:dyDescent="0.3">
      <c r="A70" s="24" t="s">
        <v>77</v>
      </c>
      <c r="B70" s="25">
        <v>346</v>
      </c>
      <c r="C70" s="23">
        <f t="shared" si="2"/>
        <v>0</v>
      </c>
      <c r="D70" s="25"/>
      <c r="E70" s="26"/>
      <c r="F70" s="25"/>
      <c r="G70" s="26"/>
      <c r="H70" s="25"/>
      <c r="I70" s="26"/>
      <c r="J70" s="25"/>
      <c r="K70" s="26"/>
      <c r="L70" s="25"/>
      <c r="M70" s="26"/>
      <c r="N70" s="25"/>
      <c r="O70" s="26"/>
      <c r="P70" s="27">
        <f t="shared" si="35"/>
        <v>86.5</v>
      </c>
      <c r="Q70" s="27"/>
      <c r="R70" s="25">
        <f t="shared" si="3"/>
        <v>8650</v>
      </c>
      <c r="S70" s="25"/>
      <c r="T70" s="28"/>
      <c r="U70" s="25"/>
      <c r="V70" s="25"/>
      <c r="W70" s="25"/>
      <c r="AD70" s="22"/>
      <c r="AE70" s="22"/>
      <c r="AF70" s="22"/>
      <c r="AG70" s="22"/>
      <c r="AH70" s="22"/>
      <c r="AI70" s="22"/>
    </row>
    <row r="71" spans="1:37" outlineLevel="1" x14ac:dyDescent="0.3">
      <c r="A71" s="24" t="s">
        <v>78</v>
      </c>
      <c r="B71" s="25">
        <v>1903</v>
      </c>
      <c r="C71" s="23">
        <f t="shared" si="2"/>
        <v>0</v>
      </c>
      <c r="D71" s="25"/>
      <c r="E71" s="26"/>
      <c r="F71" s="25"/>
      <c r="G71" s="26"/>
      <c r="H71" s="25"/>
      <c r="I71" s="26"/>
      <c r="J71" s="25"/>
      <c r="K71" s="26"/>
      <c r="L71" s="25"/>
      <c r="M71" s="26"/>
      <c r="N71" s="25"/>
      <c r="O71" s="26"/>
      <c r="P71" s="27">
        <f t="shared" si="35"/>
        <v>475.75</v>
      </c>
      <c r="Q71" s="27"/>
      <c r="R71" s="25">
        <f t="shared" si="3"/>
        <v>47575</v>
      </c>
      <c r="S71" s="25"/>
      <c r="T71" s="28"/>
      <c r="U71" s="25"/>
      <c r="V71" s="25"/>
      <c r="W71" s="25"/>
      <c r="AD71" s="22"/>
      <c r="AE71" s="22"/>
      <c r="AF71" s="22"/>
      <c r="AG71" s="22"/>
      <c r="AH71" s="22"/>
      <c r="AI71" s="22"/>
    </row>
    <row r="72" spans="1:37" outlineLevel="1" x14ac:dyDescent="0.3">
      <c r="A72" s="24" t="s">
        <v>79</v>
      </c>
      <c r="B72" s="25">
        <v>3460</v>
      </c>
      <c r="C72" s="23">
        <f t="shared" si="2"/>
        <v>0</v>
      </c>
      <c r="D72" s="25"/>
      <c r="E72" s="26"/>
      <c r="F72" s="25"/>
      <c r="G72" s="26"/>
      <c r="H72" s="25"/>
      <c r="I72" s="26"/>
      <c r="J72" s="25"/>
      <c r="K72" s="26"/>
      <c r="L72" s="25"/>
      <c r="M72" s="26"/>
      <c r="N72" s="25"/>
      <c r="O72" s="26"/>
      <c r="P72" s="27">
        <f t="shared" si="35"/>
        <v>865</v>
      </c>
      <c r="Q72" s="27"/>
      <c r="R72" s="25">
        <f t="shared" si="3"/>
        <v>86500</v>
      </c>
      <c r="S72" s="25"/>
      <c r="T72" s="28"/>
      <c r="U72" s="25"/>
      <c r="V72" s="25"/>
      <c r="W72" s="25"/>
      <c r="AD72" s="22"/>
      <c r="AE72" s="22"/>
      <c r="AF72" s="22"/>
      <c r="AG72" s="22"/>
      <c r="AH72" s="22"/>
      <c r="AI72" s="22"/>
    </row>
    <row r="73" spans="1:37" outlineLevel="1" x14ac:dyDescent="0.3">
      <c r="A73" s="24" t="s">
        <v>80</v>
      </c>
      <c r="B73" s="25">
        <v>3287</v>
      </c>
      <c r="C73" s="23">
        <f t="shared" si="2"/>
        <v>0</v>
      </c>
      <c r="D73" s="25"/>
      <c r="E73" s="26"/>
      <c r="F73" s="25"/>
      <c r="G73" s="26"/>
      <c r="H73" s="25"/>
      <c r="I73" s="26"/>
      <c r="J73" s="25"/>
      <c r="K73" s="26"/>
      <c r="L73" s="25"/>
      <c r="M73" s="26"/>
      <c r="N73" s="25"/>
      <c r="O73" s="26"/>
      <c r="P73" s="27">
        <f t="shared" si="35"/>
        <v>821.75</v>
      </c>
      <c r="Q73" s="27"/>
      <c r="R73" s="25">
        <f t="shared" si="3"/>
        <v>82175</v>
      </c>
      <c r="S73" s="25"/>
      <c r="T73" s="28"/>
      <c r="U73" s="25"/>
      <c r="V73" s="25"/>
      <c r="W73" s="25"/>
      <c r="AD73" s="22"/>
      <c r="AE73" s="22"/>
      <c r="AF73" s="22"/>
      <c r="AG73" s="22"/>
      <c r="AH73" s="22"/>
      <c r="AI73" s="22"/>
    </row>
    <row r="74" spans="1:37" outlineLevel="1" x14ac:dyDescent="0.3">
      <c r="A74" s="24" t="s">
        <v>81</v>
      </c>
      <c r="B74" s="25">
        <v>3633</v>
      </c>
      <c r="C74" s="23">
        <f t="shared" si="2"/>
        <v>0</v>
      </c>
      <c r="D74" s="25"/>
      <c r="E74" s="26"/>
      <c r="F74" s="25"/>
      <c r="G74" s="26"/>
      <c r="H74" s="25"/>
      <c r="I74" s="26"/>
      <c r="J74" s="25"/>
      <c r="K74" s="26"/>
      <c r="L74" s="25"/>
      <c r="M74" s="26"/>
      <c r="N74" s="25"/>
      <c r="O74" s="26"/>
      <c r="P74" s="27">
        <f t="shared" si="35"/>
        <v>908.25</v>
      </c>
      <c r="Q74" s="27"/>
      <c r="R74" s="25">
        <f t="shared" si="3"/>
        <v>90825</v>
      </c>
      <c r="S74" s="25"/>
      <c r="T74" s="28"/>
      <c r="U74" s="25"/>
      <c r="V74" s="25"/>
      <c r="W74" s="25"/>
      <c r="AD74" s="22"/>
      <c r="AE74" s="22"/>
      <c r="AF74" s="22"/>
      <c r="AG74" s="22"/>
      <c r="AH74" s="22"/>
      <c r="AI74" s="22"/>
    </row>
    <row r="75" spans="1:37" outlineLevel="1" x14ac:dyDescent="0.3">
      <c r="A75" s="24"/>
      <c r="B75" s="19"/>
      <c r="C75" s="20">
        <f t="shared" si="2"/>
        <v>0</v>
      </c>
      <c r="D75" s="19"/>
      <c r="E75" s="14"/>
      <c r="F75" s="19"/>
      <c r="G75" s="14"/>
      <c r="H75" s="19"/>
      <c r="I75" s="14"/>
      <c r="J75" s="19"/>
      <c r="K75" s="14"/>
      <c r="L75" s="19"/>
      <c r="M75" s="14"/>
      <c r="N75" s="19"/>
      <c r="O75" s="14"/>
      <c r="P75" s="21"/>
      <c r="Q75" s="21"/>
      <c r="R75" s="19"/>
      <c r="S75" s="19"/>
      <c r="T75" s="17"/>
      <c r="U75" s="19"/>
      <c r="V75" s="19"/>
      <c r="W75" s="19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1:37" x14ac:dyDescent="0.3">
      <c r="A76" s="18" t="s">
        <v>82</v>
      </c>
      <c r="B76" s="19">
        <f t="shared" si="25"/>
        <v>20388</v>
      </c>
      <c r="C76" s="20">
        <f t="shared" si="2"/>
        <v>23000</v>
      </c>
      <c r="D76" s="20">
        <f>SUM(D77:D80)</f>
        <v>20388</v>
      </c>
      <c r="E76" s="14">
        <f>D76/B76</f>
        <v>1</v>
      </c>
      <c r="F76" s="20">
        <f>SUM(F77:F80)</f>
        <v>20388</v>
      </c>
      <c r="G76" s="14">
        <f>F76/D76</f>
        <v>1</v>
      </c>
      <c r="H76" s="20">
        <f>SUM(H77:H80)</f>
        <v>20388</v>
      </c>
      <c r="I76" s="14">
        <f>H76/B76</f>
        <v>1</v>
      </c>
      <c r="J76" s="19">
        <f>SUM(J77:J80)</f>
        <v>23000</v>
      </c>
      <c r="K76" s="14">
        <f>J76/C76</f>
        <v>1</v>
      </c>
      <c r="L76" s="19">
        <f>SUM(L77:L80)</f>
        <v>23000</v>
      </c>
      <c r="M76" s="14">
        <f>L76/C76</f>
        <v>1</v>
      </c>
      <c r="N76" s="19">
        <f>SUM(N77:N80)</f>
        <v>23000</v>
      </c>
      <c r="O76" s="14">
        <f>N76/C76</f>
        <v>1</v>
      </c>
      <c r="P76" s="21">
        <f>SUM(P77:P80)</f>
        <v>5097</v>
      </c>
      <c r="Q76" s="21">
        <f>SUM(Q77:Q80)</f>
        <v>5097</v>
      </c>
      <c r="R76" s="19">
        <f>P76*100</f>
        <v>509700</v>
      </c>
      <c r="S76" s="19">
        <f>Q76*100</f>
        <v>509700</v>
      </c>
      <c r="T76" s="17"/>
      <c r="U76" s="19">
        <f>SUM(U77:U80)</f>
        <v>3078</v>
      </c>
      <c r="V76" s="19">
        <f>SUM(V77:V80)</f>
        <v>1077</v>
      </c>
      <c r="W76" s="19">
        <f>SUM(U76:V76)</f>
        <v>4155</v>
      </c>
      <c r="X76" s="22">
        <v>1150</v>
      </c>
      <c r="Y76" s="30"/>
    </row>
    <row r="77" spans="1:37" outlineLevel="1" x14ac:dyDescent="0.3">
      <c r="A77" s="24" t="s">
        <v>83</v>
      </c>
      <c r="B77" s="25">
        <v>9292</v>
      </c>
      <c r="C77" s="23">
        <v>8400</v>
      </c>
      <c r="D77" s="25">
        <v>9292</v>
      </c>
      <c r="E77" s="26">
        <f>D77/B77</f>
        <v>1</v>
      </c>
      <c r="F77" s="25">
        <v>9292</v>
      </c>
      <c r="G77" s="26">
        <f>F77/D77</f>
        <v>1</v>
      </c>
      <c r="H77" s="25">
        <v>9292</v>
      </c>
      <c r="I77" s="26">
        <f t="shared" ref="I77:I80" si="36">H77/B77</f>
        <v>1</v>
      </c>
      <c r="J77" s="25">
        <v>8400</v>
      </c>
      <c r="K77" s="26">
        <f t="shared" ref="K77:K80" si="37">J77/C77</f>
        <v>1</v>
      </c>
      <c r="L77" s="25">
        <v>8400</v>
      </c>
      <c r="M77" s="26">
        <f t="shared" ref="M77:M80" si="38">L77/C77</f>
        <v>1</v>
      </c>
      <c r="N77" s="25">
        <v>8400</v>
      </c>
      <c r="O77" s="26">
        <f t="shared" ref="O77:O80" si="39">N77/C77</f>
        <v>1</v>
      </c>
      <c r="P77" s="27">
        <f>B77/4</f>
        <v>2323</v>
      </c>
      <c r="Q77" s="27">
        <f>H77/4</f>
        <v>2323</v>
      </c>
      <c r="R77" s="25">
        <f>P77*100</f>
        <v>232300</v>
      </c>
      <c r="S77" s="25">
        <f t="shared" ref="S77:S116" si="40">Q77*100</f>
        <v>232300</v>
      </c>
      <c r="T77" s="28"/>
      <c r="U77" s="25">
        <v>1102</v>
      </c>
      <c r="V77" s="25">
        <v>384</v>
      </c>
      <c r="W77" s="25">
        <f t="shared" ref="W77:W80" si="41">SUM(U77:V77)</f>
        <v>1486</v>
      </c>
      <c r="X77">
        <v>400</v>
      </c>
    </row>
    <row r="78" spans="1:37" outlineLevel="1" x14ac:dyDescent="0.3">
      <c r="A78" s="24" t="s">
        <v>84</v>
      </c>
      <c r="B78" s="25">
        <v>8116</v>
      </c>
      <c r="C78" s="23">
        <f t="shared" si="2"/>
        <v>6000</v>
      </c>
      <c r="D78" s="25">
        <v>8116</v>
      </c>
      <c r="E78" s="26">
        <f t="shared" ref="E78:G80" si="42">D78/B78</f>
        <v>1</v>
      </c>
      <c r="F78" s="25">
        <v>8116</v>
      </c>
      <c r="G78" s="26">
        <f>F78/D78</f>
        <v>1</v>
      </c>
      <c r="H78" s="25">
        <v>8116</v>
      </c>
      <c r="I78" s="26">
        <f t="shared" si="36"/>
        <v>1</v>
      </c>
      <c r="J78" s="25">
        <v>6000</v>
      </c>
      <c r="K78" s="26">
        <f t="shared" si="37"/>
        <v>1</v>
      </c>
      <c r="L78" s="25">
        <v>6000</v>
      </c>
      <c r="M78" s="26">
        <f t="shared" si="38"/>
        <v>1</v>
      </c>
      <c r="N78" s="25">
        <v>6000</v>
      </c>
      <c r="O78" s="26">
        <f t="shared" si="39"/>
        <v>1</v>
      </c>
      <c r="P78" s="27">
        <f t="shared" ref="P78:P80" si="43">B78/4</f>
        <v>2029</v>
      </c>
      <c r="Q78" s="27">
        <f t="shared" ref="Q78:Q116" si="44">H78/4</f>
        <v>2029</v>
      </c>
      <c r="R78" s="25">
        <f t="shared" ref="R78:R116" si="45">P78*100</f>
        <v>202900</v>
      </c>
      <c r="S78" s="25">
        <f t="shared" si="40"/>
        <v>202900</v>
      </c>
      <c r="T78" s="28"/>
      <c r="U78" s="25">
        <v>1351</v>
      </c>
      <c r="V78" s="25">
        <v>277</v>
      </c>
      <c r="W78" s="25">
        <f t="shared" si="41"/>
        <v>1628</v>
      </c>
      <c r="X78">
        <v>300</v>
      </c>
    </row>
    <row r="79" spans="1:37" outlineLevel="1" x14ac:dyDescent="0.3">
      <c r="A79" s="24" t="s">
        <v>85</v>
      </c>
      <c r="B79" s="25">
        <v>2260</v>
      </c>
      <c r="C79" s="23">
        <f t="shared" si="2"/>
        <v>5000</v>
      </c>
      <c r="D79" s="25">
        <v>2260</v>
      </c>
      <c r="E79" s="26">
        <f t="shared" si="42"/>
        <v>1</v>
      </c>
      <c r="F79" s="25">
        <v>2260</v>
      </c>
      <c r="G79" s="26">
        <f t="shared" si="42"/>
        <v>1</v>
      </c>
      <c r="H79" s="25">
        <v>2260</v>
      </c>
      <c r="I79" s="26">
        <f t="shared" si="36"/>
        <v>1</v>
      </c>
      <c r="J79" s="25">
        <v>5000</v>
      </c>
      <c r="K79" s="26">
        <f t="shared" si="37"/>
        <v>1</v>
      </c>
      <c r="L79" s="25">
        <v>5000</v>
      </c>
      <c r="M79" s="26">
        <f t="shared" si="38"/>
        <v>1</v>
      </c>
      <c r="N79" s="25">
        <v>5000</v>
      </c>
      <c r="O79" s="26">
        <f t="shared" si="39"/>
        <v>1</v>
      </c>
      <c r="P79" s="27">
        <f t="shared" si="43"/>
        <v>565</v>
      </c>
      <c r="Q79" s="27">
        <f t="shared" si="44"/>
        <v>565</v>
      </c>
      <c r="R79" s="25">
        <f t="shared" si="45"/>
        <v>56500</v>
      </c>
      <c r="S79" s="25">
        <f t="shared" si="40"/>
        <v>56500</v>
      </c>
      <c r="T79" s="28"/>
      <c r="U79" s="25">
        <v>455</v>
      </c>
      <c r="V79" s="25">
        <v>236</v>
      </c>
      <c r="W79" s="25">
        <f t="shared" si="41"/>
        <v>691</v>
      </c>
      <c r="X79">
        <v>250</v>
      </c>
    </row>
    <row r="80" spans="1:37" outlineLevel="1" x14ac:dyDescent="0.3">
      <c r="A80" s="24" t="s">
        <v>86</v>
      </c>
      <c r="B80" s="25">
        <v>720</v>
      </c>
      <c r="C80" s="23">
        <v>3600</v>
      </c>
      <c r="D80" s="25">
        <v>720</v>
      </c>
      <c r="E80" s="26">
        <f t="shared" si="42"/>
        <v>1</v>
      </c>
      <c r="F80" s="25">
        <v>720</v>
      </c>
      <c r="G80" s="26">
        <f t="shared" si="42"/>
        <v>1</v>
      </c>
      <c r="H80" s="25">
        <v>720</v>
      </c>
      <c r="I80" s="26">
        <f t="shared" si="36"/>
        <v>1</v>
      </c>
      <c r="J80" s="25">
        <v>3600</v>
      </c>
      <c r="K80" s="26">
        <f t="shared" si="37"/>
        <v>1</v>
      </c>
      <c r="L80" s="25">
        <v>3600</v>
      </c>
      <c r="M80" s="26">
        <f t="shared" si="38"/>
        <v>1</v>
      </c>
      <c r="N80" s="25">
        <v>3600</v>
      </c>
      <c r="O80" s="26">
        <f t="shared" si="39"/>
        <v>1</v>
      </c>
      <c r="P80" s="27">
        <f t="shared" si="43"/>
        <v>180</v>
      </c>
      <c r="Q80" s="27">
        <f t="shared" si="44"/>
        <v>180</v>
      </c>
      <c r="R80" s="25">
        <f t="shared" si="45"/>
        <v>18000</v>
      </c>
      <c r="S80" s="25">
        <f t="shared" si="40"/>
        <v>18000</v>
      </c>
      <c r="T80" s="28"/>
      <c r="U80" s="25">
        <v>170</v>
      </c>
      <c r="V80" s="25">
        <v>180</v>
      </c>
      <c r="W80" s="25">
        <f t="shared" si="41"/>
        <v>350</v>
      </c>
      <c r="X80">
        <v>200</v>
      </c>
    </row>
    <row r="81" spans="1:32" outlineLevel="1" x14ac:dyDescent="0.3">
      <c r="A81" s="24"/>
      <c r="B81" s="19"/>
      <c r="C81" s="20">
        <f t="shared" ref="C81:C109" si="46">X81*20</f>
        <v>0</v>
      </c>
      <c r="D81" s="25"/>
      <c r="E81" s="26"/>
      <c r="F81" s="25"/>
      <c r="G81" s="26"/>
      <c r="H81" s="25"/>
      <c r="I81" s="26"/>
      <c r="J81" s="25"/>
      <c r="K81" s="26"/>
      <c r="L81" s="25"/>
      <c r="M81" s="26"/>
      <c r="N81" s="25"/>
      <c r="O81" s="26"/>
      <c r="P81" s="27"/>
      <c r="Q81" s="27">
        <f t="shared" si="44"/>
        <v>0</v>
      </c>
      <c r="R81" s="25">
        <f t="shared" si="45"/>
        <v>0</v>
      </c>
      <c r="S81" s="25">
        <f t="shared" si="40"/>
        <v>0</v>
      </c>
      <c r="T81" s="28"/>
      <c r="U81" s="25"/>
      <c r="V81" s="25"/>
      <c r="W81" s="25"/>
    </row>
    <row r="82" spans="1:32" outlineLevel="1" x14ac:dyDescent="0.3">
      <c r="A82" s="24"/>
      <c r="B82" s="19"/>
      <c r="C82" s="36">
        <f t="shared" si="46"/>
        <v>0</v>
      </c>
      <c r="D82" s="37"/>
      <c r="E82" s="38"/>
      <c r="F82" s="37"/>
      <c r="G82" s="38"/>
      <c r="H82" s="37"/>
      <c r="I82" s="38"/>
      <c r="J82" s="37"/>
      <c r="K82" s="38"/>
      <c r="L82" s="37"/>
      <c r="M82" s="38"/>
      <c r="N82" s="37"/>
      <c r="O82" s="38"/>
      <c r="P82" s="39"/>
      <c r="Q82" s="39">
        <f t="shared" si="44"/>
        <v>0</v>
      </c>
      <c r="R82" s="37">
        <f t="shared" si="45"/>
        <v>0</v>
      </c>
      <c r="S82" s="37">
        <f t="shared" si="40"/>
        <v>0</v>
      </c>
      <c r="T82" s="40"/>
      <c r="U82" s="37"/>
      <c r="V82" s="37"/>
      <c r="W82" s="37"/>
    </row>
    <row r="83" spans="1:32" x14ac:dyDescent="0.3">
      <c r="A83" s="18" t="s">
        <v>87</v>
      </c>
      <c r="B83" s="19">
        <f>SUM(B84:B88)</f>
        <v>36704</v>
      </c>
      <c r="C83" s="36">
        <f t="shared" si="46"/>
        <v>0</v>
      </c>
      <c r="D83" s="41">
        <f>SUM(D84:D88)</f>
        <v>36704</v>
      </c>
      <c r="E83" s="42">
        <f>D83/B83</f>
        <v>1</v>
      </c>
      <c r="F83" s="36">
        <f>SUM(F84:F88)</f>
        <v>36704</v>
      </c>
      <c r="G83" s="42">
        <f>F83/B83</f>
        <v>1</v>
      </c>
      <c r="H83" s="36">
        <f>SUM(H84:H88)</f>
        <v>36704</v>
      </c>
      <c r="I83" s="42">
        <f>H83/B83</f>
        <v>1</v>
      </c>
      <c r="J83" s="36"/>
      <c r="K83" s="42"/>
      <c r="L83" s="36"/>
      <c r="M83" s="42"/>
      <c r="N83" s="36"/>
      <c r="O83" s="42"/>
      <c r="P83" s="36">
        <f>SUM(P84:P88)</f>
        <v>9176</v>
      </c>
      <c r="Q83" s="43">
        <f t="shared" si="44"/>
        <v>9176</v>
      </c>
      <c r="R83" s="41">
        <f t="shared" si="45"/>
        <v>917600</v>
      </c>
      <c r="S83" s="41">
        <f t="shared" si="40"/>
        <v>917600</v>
      </c>
      <c r="T83" s="44"/>
      <c r="U83" s="36">
        <f>SUM(U84:U88)</f>
        <v>5332</v>
      </c>
      <c r="V83" s="36">
        <f t="shared" ref="V83:W83" si="47">SUM(V84:V88)</f>
        <v>0</v>
      </c>
      <c r="W83" s="36">
        <f t="shared" si="47"/>
        <v>5332</v>
      </c>
      <c r="X83" s="22"/>
      <c r="Y83" s="22"/>
    </row>
    <row r="84" spans="1:32" x14ac:dyDescent="0.3">
      <c r="A84" s="24" t="s">
        <v>88</v>
      </c>
      <c r="B84" s="25">
        <v>9324</v>
      </c>
      <c r="C84" s="45">
        <f t="shared" si="46"/>
        <v>0</v>
      </c>
      <c r="D84" s="46">
        <v>9324</v>
      </c>
      <c r="E84" s="38">
        <f t="shared" ref="E84:E88" si="48">D84/B84</f>
        <v>1</v>
      </c>
      <c r="F84" s="46">
        <v>9324</v>
      </c>
      <c r="G84" s="38">
        <f>F84/B84</f>
        <v>1</v>
      </c>
      <c r="H84" s="46">
        <v>9324</v>
      </c>
      <c r="I84" s="42">
        <f t="shared" ref="I84:I88" si="49">H84/B84</f>
        <v>1</v>
      </c>
      <c r="J84" s="36"/>
      <c r="K84" s="42"/>
      <c r="L84" s="36"/>
      <c r="M84" s="42"/>
      <c r="N84" s="36"/>
      <c r="O84" s="42"/>
      <c r="P84" s="45">
        <f>B84/4</f>
        <v>2331</v>
      </c>
      <c r="Q84" s="39">
        <f t="shared" si="44"/>
        <v>2331</v>
      </c>
      <c r="R84" s="37">
        <f t="shared" si="45"/>
        <v>233100</v>
      </c>
      <c r="S84" s="37">
        <f t="shared" si="40"/>
        <v>233100</v>
      </c>
      <c r="T84" s="44"/>
      <c r="U84" s="47">
        <v>2400</v>
      </c>
      <c r="V84" s="36"/>
      <c r="W84" s="47">
        <v>2400</v>
      </c>
      <c r="X84" s="22"/>
      <c r="Y84" s="22"/>
    </row>
    <row r="85" spans="1:32" x14ac:dyDescent="0.3">
      <c r="A85" s="24" t="s">
        <v>89</v>
      </c>
      <c r="B85" s="25">
        <v>144</v>
      </c>
      <c r="C85" s="45">
        <f t="shared" si="46"/>
        <v>0</v>
      </c>
      <c r="D85" s="48">
        <v>144</v>
      </c>
      <c r="E85" s="38">
        <f t="shared" si="48"/>
        <v>1</v>
      </c>
      <c r="F85" s="48">
        <v>144</v>
      </c>
      <c r="G85" s="38">
        <f t="shared" ref="G85:G88" si="50">F85/B85</f>
        <v>1</v>
      </c>
      <c r="H85" s="48">
        <v>144</v>
      </c>
      <c r="I85" s="42">
        <f t="shared" si="49"/>
        <v>1</v>
      </c>
      <c r="J85" s="36"/>
      <c r="K85" s="42"/>
      <c r="L85" s="36"/>
      <c r="M85" s="42"/>
      <c r="N85" s="36"/>
      <c r="O85" s="42"/>
      <c r="P85" s="45">
        <f t="shared" ref="P85:P88" si="51">B85/4</f>
        <v>36</v>
      </c>
      <c r="Q85" s="39">
        <f t="shared" si="44"/>
        <v>36</v>
      </c>
      <c r="R85" s="37">
        <f t="shared" si="45"/>
        <v>3600</v>
      </c>
      <c r="S85" s="37">
        <f t="shared" si="40"/>
        <v>3600</v>
      </c>
      <c r="T85" s="44"/>
      <c r="U85" s="49">
        <v>28</v>
      </c>
      <c r="V85" s="36"/>
      <c r="W85" s="49">
        <v>28</v>
      </c>
      <c r="X85" s="22"/>
      <c r="Y85" s="22"/>
    </row>
    <row r="86" spans="1:32" x14ac:dyDescent="0.3">
      <c r="A86" s="24" t="s">
        <v>90</v>
      </c>
      <c r="B86" s="25">
        <v>7308</v>
      </c>
      <c r="C86" s="45">
        <f t="shared" si="46"/>
        <v>0</v>
      </c>
      <c r="D86" s="48">
        <v>7308</v>
      </c>
      <c r="E86" s="38">
        <f t="shared" si="48"/>
        <v>1</v>
      </c>
      <c r="F86" s="48">
        <v>7308</v>
      </c>
      <c r="G86" s="38">
        <f t="shared" si="50"/>
        <v>1</v>
      </c>
      <c r="H86" s="48">
        <v>7308</v>
      </c>
      <c r="I86" s="42">
        <f t="shared" si="49"/>
        <v>1</v>
      </c>
      <c r="J86" s="36"/>
      <c r="K86" s="42"/>
      <c r="L86" s="36"/>
      <c r="M86" s="42"/>
      <c r="N86" s="36"/>
      <c r="O86" s="42"/>
      <c r="P86" s="45">
        <f t="shared" si="51"/>
        <v>1827</v>
      </c>
      <c r="Q86" s="39">
        <f t="shared" si="44"/>
        <v>1827</v>
      </c>
      <c r="R86" s="37">
        <f t="shared" si="45"/>
        <v>182700</v>
      </c>
      <c r="S86" s="37">
        <f t="shared" si="40"/>
        <v>182700</v>
      </c>
      <c r="T86" s="44"/>
      <c r="U86" s="49">
        <v>1212</v>
      </c>
      <c r="V86" s="36"/>
      <c r="W86" s="49">
        <v>1212</v>
      </c>
      <c r="X86" s="22"/>
      <c r="Y86" s="22"/>
    </row>
    <row r="87" spans="1:32" outlineLevel="1" x14ac:dyDescent="0.3">
      <c r="A87" s="24" t="s">
        <v>91</v>
      </c>
      <c r="B87" s="25">
        <v>7728</v>
      </c>
      <c r="C87" s="45">
        <f t="shared" si="46"/>
        <v>0</v>
      </c>
      <c r="D87" s="50">
        <v>7728</v>
      </c>
      <c r="E87" s="38">
        <f t="shared" si="48"/>
        <v>1</v>
      </c>
      <c r="F87" s="50">
        <v>7728</v>
      </c>
      <c r="G87" s="38">
        <f t="shared" si="50"/>
        <v>1</v>
      </c>
      <c r="H87" s="50">
        <v>7728</v>
      </c>
      <c r="I87" s="42">
        <f t="shared" si="49"/>
        <v>1</v>
      </c>
      <c r="J87" s="37"/>
      <c r="K87" s="38"/>
      <c r="L87" s="37"/>
      <c r="M87" s="38"/>
      <c r="N87" s="37"/>
      <c r="O87" s="38"/>
      <c r="P87" s="45">
        <f t="shared" si="51"/>
        <v>1932</v>
      </c>
      <c r="Q87" s="39">
        <f t="shared" si="44"/>
        <v>1932</v>
      </c>
      <c r="R87" s="37">
        <f t="shared" si="45"/>
        <v>193200</v>
      </c>
      <c r="S87" s="37">
        <f t="shared" si="40"/>
        <v>193200</v>
      </c>
      <c r="T87" s="40"/>
      <c r="U87" s="49">
        <v>752</v>
      </c>
      <c r="V87" s="37"/>
      <c r="W87" s="49">
        <v>752</v>
      </c>
    </row>
    <row r="88" spans="1:32" outlineLevel="1" x14ac:dyDescent="0.3">
      <c r="A88" s="24" t="s">
        <v>92</v>
      </c>
      <c r="B88" s="25">
        <v>12200</v>
      </c>
      <c r="C88" s="45">
        <f t="shared" si="46"/>
        <v>0</v>
      </c>
      <c r="D88" s="50">
        <v>12200</v>
      </c>
      <c r="E88" s="38">
        <f t="shared" si="48"/>
        <v>1</v>
      </c>
      <c r="F88" s="50">
        <v>12200</v>
      </c>
      <c r="G88" s="38">
        <f t="shared" si="50"/>
        <v>1</v>
      </c>
      <c r="H88" s="50">
        <v>12200</v>
      </c>
      <c r="I88" s="42">
        <f t="shared" si="49"/>
        <v>1</v>
      </c>
      <c r="J88" s="37"/>
      <c r="K88" s="38"/>
      <c r="L88" s="37"/>
      <c r="M88" s="38"/>
      <c r="N88" s="37"/>
      <c r="O88" s="38"/>
      <c r="P88" s="45">
        <f t="shared" si="51"/>
        <v>3050</v>
      </c>
      <c r="Q88" s="39">
        <f t="shared" si="44"/>
        <v>3050</v>
      </c>
      <c r="R88" s="37">
        <f t="shared" si="45"/>
        <v>305000</v>
      </c>
      <c r="S88" s="37">
        <f t="shared" si="40"/>
        <v>305000</v>
      </c>
      <c r="T88" s="40"/>
      <c r="U88" s="49">
        <v>940</v>
      </c>
      <c r="V88" s="37"/>
      <c r="W88" s="49">
        <v>940</v>
      </c>
    </row>
    <row r="89" spans="1:32" outlineLevel="1" x14ac:dyDescent="0.3">
      <c r="A89" s="18"/>
      <c r="B89" s="19"/>
      <c r="C89" s="20">
        <f t="shared" si="46"/>
        <v>0</v>
      </c>
      <c r="D89" s="19"/>
      <c r="E89" s="14"/>
      <c r="F89" s="19"/>
      <c r="G89" s="14"/>
      <c r="H89" s="19"/>
      <c r="I89" s="14"/>
      <c r="J89" s="19"/>
      <c r="K89" s="14"/>
      <c r="L89" s="19"/>
      <c r="M89" s="14"/>
      <c r="N89" s="19"/>
      <c r="O89" s="14"/>
      <c r="P89" s="21"/>
      <c r="Q89" s="27">
        <f t="shared" si="44"/>
        <v>0</v>
      </c>
      <c r="R89" s="25">
        <f t="shared" si="45"/>
        <v>0</v>
      </c>
      <c r="S89" s="25">
        <f t="shared" si="40"/>
        <v>0</v>
      </c>
      <c r="T89" s="17"/>
      <c r="U89" s="19"/>
      <c r="V89" s="19"/>
      <c r="W89" s="19"/>
      <c r="X89" s="22"/>
      <c r="Y89" s="22"/>
    </row>
    <row r="90" spans="1:32" x14ac:dyDescent="0.3">
      <c r="A90" s="18" t="s">
        <v>93</v>
      </c>
      <c r="B90" s="19">
        <f t="shared" ref="B90:B116" si="52">P90*4</f>
        <v>34960</v>
      </c>
      <c r="C90" s="20">
        <f t="shared" si="46"/>
        <v>0</v>
      </c>
      <c r="D90" s="20">
        <f>SUM(D91:D96)</f>
        <v>34960</v>
      </c>
      <c r="E90" s="14">
        <f>D90/B90</f>
        <v>1</v>
      </c>
      <c r="F90" s="20">
        <f>SUM(F91:F96)</f>
        <v>34960</v>
      </c>
      <c r="G90" s="14">
        <f t="shared" ref="G90:I96" si="53">F90/D90</f>
        <v>1</v>
      </c>
      <c r="H90" s="20">
        <f>SUM(H91:H96)</f>
        <v>34960</v>
      </c>
      <c r="I90" s="14">
        <f t="shared" si="53"/>
        <v>1</v>
      </c>
      <c r="J90" s="20"/>
      <c r="K90" s="14"/>
      <c r="L90" s="20"/>
      <c r="M90" s="14"/>
      <c r="N90" s="20"/>
      <c r="O90" s="14"/>
      <c r="P90" s="33">
        <v>8740</v>
      </c>
      <c r="Q90" s="21">
        <f t="shared" si="44"/>
        <v>8740</v>
      </c>
      <c r="R90" s="19">
        <f t="shared" si="45"/>
        <v>874000</v>
      </c>
      <c r="S90" s="19">
        <f t="shared" si="40"/>
        <v>874000</v>
      </c>
      <c r="T90" s="17"/>
      <c r="U90" s="20">
        <f>SUM(U91:U96)</f>
        <v>9853</v>
      </c>
      <c r="V90" s="20">
        <f>SUM(V91:V96)</f>
        <v>0</v>
      </c>
      <c r="W90" s="20">
        <f>SUM(W91:W96)</f>
        <v>9853</v>
      </c>
      <c r="X90" s="22"/>
      <c r="Y90" s="22"/>
      <c r="Z90" s="22"/>
      <c r="AA90" s="22"/>
      <c r="AB90" s="22"/>
      <c r="AC90" s="22"/>
      <c r="AD90" s="22"/>
      <c r="AE90" s="22"/>
      <c r="AF90" s="22"/>
    </row>
    <row r="91" spans="1:32" outlineLevel="1" x14ac:dyDescent="0.3">
      <c r="A91" s="24" t="s">
        <v>94</v>
      </c>
      <c r="B91" s="25">
        <f t="shared" si="52"/>
        <v>5822</v>
      </c>
      <c r="C91" s="23">
        <f t="shared" si="46"/>
        <v>0</v>
      </c>
      <c r="D91" s="23">
        <v>5822</v>
      </c>
      <c r="E91" s="26">
        <f t="shared" ref="E91:E96" si="54">D91/B91</f>
        <v>1</v>
      </c>
      <c r="F91" s="23">
        <v>5822</v>
      </c>
      <c r="G91" s="26">
        <f t="shared" si="53"/>
        <v>1</v>
      </c>
      <c r="H91" s="23">
        <v>5822</v>
      </c>
      <c r="I91" s="26">
        <f t="shared" si="53"/>
        <v>1</v>
      </c>
      <c r="J91" s="23"/>
      <c r="K91" s="26"/>
      <c r="L91" s="25"/>
      <c r="M91" s="26"/>
      <c r="N91" s="25"/>
      <c r="O91" s="26"/>
      <c r="P91" s="27">
        <v>1455.5</v>
      </c>
      <c r="Q91" s="27">
        <f t="shared" si="44"/>
        <v>1455.5</v>
      </c>
      <c r="R91" s="25">
        <f t="shared" si="45"/>
        <v>145550</v>
      </c>
      <c r="S91" s="25">
        <f t="shared" si="40"/>
        <v>145550</v>
      </c>
      <c r="T91" s="28"/>
      <c r="U91" s="25">
        <v>1525</v>
      </c>
      <c r="V91" s="25"/>
      <c r="W91" s="25">
        <f>SUM(U91:V91)</f>
        <v>1525</v>
      </c>
    </row>
    <row r="92" spans="1:32" outlineLevel="1" x14ac:dyDescent="0.3">
      <c r="A92" s="24" t="s">
        <v>95</v>
      </c>
      <c r="B92" s="25">
        <f t="shared" si="52"/>
        <v>7896</v>
      </c>
      <c r="C92" s="23">
        <f t="shared" si="46"/>
        <v>0</v>
      </c>
      <c r="D92" s="23">
        <v>7896</v>
      </c>
      <c r="E92" s="26">
        <f t="shared" si="54"/>
        <v>1</v>
      </c>
      <c r="F92" s="23">
        <v>7896</v>
      </c>
      <c r="G92" s="26">
        <f t="shared" si="53"/>
        <v>1</v>
      </c>
      <c r="H92" s="23">
        <v>7896</v>
      </c>
      <c r="I92" s="26">
        <f t="shared" si="53"/>
        <v>1</v>
      </c>
      <c r="J92" s="23"/>
      <c r="K92" s="26"/>
      <c r="L92" s="25"/>
      <c r="M92" s="26"/>
      <c r="N92" s="25"/>
      <c r="O92" s="26"/>
      <c r="P92" s="27">
        <v>1974</v>
      </c>
      <c r="Q92" s="27">
        <f t="shared" si="44"/>
        <v>1974</v>
      </c>
      <c r="R92" s="25">
        <f t="shared" si="45"/>
        <v>197400</v>
      </c>
      <c r="S92" s="25">
        <f t="shared" si="40"/>
        <v>197400</v>
      </c>
      <c r="T92" s="28"/>
      <c r="U92" s="25">
        <v>2260</v>
      </c>
      <c r="V92" s="25"/>
      <c r="W92" s="25">
        <f t="shared" ref="W92:W96" si="55">SUM(U92:V92)</f>
        <v>2260</v>
      </c>
    </row>
    <row r="93" spans="1:32" outlineLevel="1" x14ac:dyDescent="0.3">
      <c r="A93" s="24" t="s">
        <v>96</v>
      </c>
      <c r="B93" s="25">
        <f t="shared" si="52"/>
        <v>3754</v>
      </c>
      <c r="C93" s="23">
        <f t="shared" si="46"/>
        <v>0</v>
      </c>
      <c r="D93" s="23">
        <v>3754</v>
      </c>
      <c r="E93" s="26">
        <f t="shared" si="54"/>
        <v>1</v>
      </c>
      <c r="F93" s="23">
        <v>3754</v>
      </c>
      <c r="G93" s="26">
        <f t="shared" si="53"/>
        <v>1</v>
      </c>
      <c r="H93" s="23">
        <v>3754</v>
      </c>
      <c r="I93" s="26">
        <f>H93/B93</f>
        <v>1</v>
      </c>
      <c r="J93" s="23"/>
      <c r="K93" s="26"/>
      <c r="L93" s="25"/>
      <c r="M93" s="26"/>
      <c r="N93" s="25"/>
      <c r="O93" s="26"/>
      <c r="P93" s="27">
        <v>938.5</v>
      </c>
      <c r="Q93" s="27">
        <f t="shared" si="44"/>
        <v>938.5</v>
      </c>
      <c r="R93" s="25">
        <f t="shared" si="45"/>
        <v>93850</v>
      </c>
      <c r="S93" s="25">
        <f t="shared" si="40"/>
        <v>93850</v>
      </c>
      <c r="T93" s="28"/>
      <c r="U93" s="25">
        <v>942</v>
      </c>
      <c r="V93" s="25"/>
      <c r="W93" s="25">
        <f t="shared" si="55"/>
        <v>942</v>
      </c>
    </row>
    <row r="94" spans="1:32" outlineLevel="1" x14ac:dyDescent="0.3">
      <c r="A94" s="24" t="s">
        <v>97</v>
      </c>
      <c r="B94" s="25">
        <v>5824</v>
      </c>
      <c r="C94" s="23">
        <f t="shared" si="46"/>
        <v>0</v>
      </c>
      <c r="D94" s="23">
        <v>5824</v>
      </c>
      <c r="E94" s="26">
        <f t="shared" si="54"/>
        <v>1</v>
      </c>
      <c r="F94" s="23">
        <v>5824</v>
      </c>
      <c r="G94" s="26">
        <f t="shared" si="53"/>
        <v>1</v>
      </c>
      <c r="H94" s="23">
        <v>5824</v>
      </c>
      <c r="I94" s="26">
        <f t="shared" si="53"/>
        <v>1</v>
      </c>
      <c r="J94" s="23"/>
      <c r="K94" s="26"/>
      <c r="L94" s="25"/>
      <c r="M94" s="26"/>
      <c r="N94" s="25"/>
      <c r="O94" s="26"/>
      <c r="P94" s="27">
        <v>1456.5</v>
      </c>
      <c r="Q94" s="27">
        <f t="shared" si="44"/>
        <v>1456</v>
      </c>
      <c r="R94" s="25">
        <f t="shared" si="45"/>
        <v>145650</v>
      </c>
      <c r="S94" s="25">
        <f t="shared" si="40"/>
        <v>145600</v>
      </c>
      <c r="T94" s="28"/>
      <c r="U94" s="25">
        <v>1697</v>
      </c>
      <c r="V94" s="25"/>
      <c r="W94" s="25">
        <f t="shared" si="55"/>
        <v>1697</v>
      </c>
    </row>
    <row r="95" spans="1:32" outlineLevel="1" x14ac:dyDescent="0.3">
      <c r="A95" s="24" t="s">
        <v>98</v>
      </c>
      <c r="B95" s="25">
        <v>5824</v>
      </c>
      <c r="C95" s="23">
        <f t="shared" si="46"/>
        <v>0</v>
      </c>
      <c r="D95" s="23">
        <v>5824</v>
      </c>
      <c r="E95" s="26">
        <f t="shared" si="54"/>
        <v>1</v>
      </c>
      <c r="F95" s="23">
        <v>5824</v>
      </c>
      <c r="G95" s="26">
        <f t="shared" si="53"/>
        <v>1</v>
      </c>
      <c r="H95" s="23">
        <v>5824</v>
      </c>
      <c r="I95" s="26">
        <f t="shared" si="53"/>
        <v>1</v>
      </c>
      <c r="J95" s="23"/>
      <c r="K95" s="26"/>
      <c r="L95" s="25"/>
      <c r="M95" s="26"/>
      <c r="N95" s="25"/>
      <c r="O95" s="26"/>
      <c r="P95" s="27">
        <v>1455.5</v>
      </c>
      <c r="Q95" s="27">
        <f t="shared" si="44"/>
        <v>1456</v>
      </c>
      <c r="R95" s="25">
        <f t="shared" si="45"/>
        <v>145550</v>
      </c>
      <c r="S95" s="25">
        <f t="shared" si="40"/>
        <v>145600</v>
      </c>
      <c r="T95" s="28"/>
      <c r="U95" s="25">
        <v>1891</v>
      </c>
      <c r="V95" s="25"/>
      <c r="W95" s="25">
        <f t="shared" si="55"/>
        <v>1891</v>
      </c>
    </row>
    <row r="96" spans="1:32" outlineLevel="1" x14ac:dyDescent="0.3">
      <c r="A96" s="24" t="s">
        <v>99</v>
      </c>
      <c r="B96" s="25">
        <f t="shared" si="52"/>
        <v>5840</v>
      </c>
      <c r="C96" s="23">
        <f t="shared" si="46"/>
        <v>0</v>
      </c>
      <c r="D96" s="23">
        <v>5840</v>
      </c>
      <c r="E96" s="26">
        <f t="shared" si="54"/>
        <v>1</v>
      </c>
      <c r="F96" s="23">
        <v>5840</v>
      </c>
      <c r="G96" s="26">
        <f t="shared" si="53"/>
        <v>1</v>
      </c>
      <c r="H96" s="23">
        <v>5840</v>
      </c>
      <c r="I96" s="26">
        <f t="shared" si="53"/>
        <v>1</v>
      </c>
      <c r="J96" s="23"/>
      <c r="K96" s="26"/>
      <c r="L96" s="25"/>
      <c r="M96" s="26"/>
      <c r="N96" s="25"/>
      <c r="O96" s="26"/>
      <c r="P96" s="27">
        <v>1460</v>
      </c>
      <c r="Q96" s="27">
        <f t="shared" si="44"/>
        <v>1460</v>
      </c>
      <c r="R96" s="25">
        <f t="shared" si="45"/>
        <v>146000</v>
      </c>
      <c r="S96" s="25">
        <f t="shared" si="40"/>
        <v>146000</v>
      </c>
      <c r="T96" s="28"/>
      <c r="U96" s="25">
        <v>1538</v>
      </c>
      <c r="V96" s="25"/>
      <c r="W96" s="25">
        <f t="shared" si="55"/>
        <v>1538</v>
      </c>
    </row>
    <row r="97" spans="1:34" outlineLevel="1" x14ac:dyDescent="0.3">
      <c r="A97" s="18"/>
      <c r="B97" s="19"/>
      <c r="C97" s="20">
        <f t="shared" si="46"/>
        <v>0</v>
      </c>
      <c r="D97" s="19"/>
      <c r="E97" s="14"/>
      <c r="F97" s="19"/>
      <c r="G97" s="14"/>
      <c r="H97" s="19"/>
      <c r="I97" s="14"/>
      <c r="J97" s="19"/>
      <c r="K97" s="14"/>
      <c r="L97" s="19"/>
      <c r="M97" s="14"/>
      <c r="N97" s="19"/>
      <c r="O97" s="14"/>
      <c r="P97" s="21"/>
      <c r="Q97" s="27">
        <f t="shared" si="44"/>
        <v>0</v>
      </c>
      <c r="R97" s="25">
        <f t="shared" si="45"/>
        <v>0</v>
      </c>
      <c r="S97" s="25">
        <f t="shared" si="40"/>
        <v>0</v>
      </c>
      <c r="T97" s="17"/>
      <c r="U97" s="19"/>
      <c r="V97" s="19"/>
      <c r="W97" s="19"/>
      <c r="X97" s="22"/>
      <c r="Y97" s="22"/>
      <c r="Z97" s="22"/>
      <c r="AA97" s="22"/>
      <c r="AB97" s="22"/>
      <c r="AC97" s="22"/>
      <c r="AD97" s="22"/>
      <c r="AE97" s="22"/>
      <c r="AF97" s="22"/>
    </row>
    <row r="98" spans="1:34" x14ac:dyDescent="0.3">
      <c r="A98" s="18" t="s">
        <v>100</v>
      </c>
      <c r="B98" s="19">
        <f t="shared" si="52"/>
        <v>34160</v>
      </c>
      <c r="C98" s="20">
        <f t="shared" si="46"/>
        <v>0</v>
      </c>
      <c r="D98" s="19">
        <f>SUM(D99:D102)</f>
        <v>34160</v>
      </c>
      <c r="E98" s="14">
        <f>D98/B98</f>
        <v>1</v>
      </c>
      <c r="F98" s="19">
        <f>SUM(F99:F102)</f>
        <v>34160</v>
      </c>
      <c r="G98" s="14">
        <f>F98/D98</f>
        <v>1</v>
      </c>
      <c r="H98" s="19">
        <f>SUM(H99:H102)</f>
        <v>34160</v>
      </c>
      <c r="I98" s="14">
        <f>H98/D98</f>
        <v>1</v>
      </c>
      <c r="J98" s="19"/>
      <c r="K98" s="14"/>
      <c r="L98" s="19"/>
      <c r="M98" s="14"/>
      <c r="N98" s="19"/>
      <c r="O98" s="14"/>
      <c r="P98" s="21">
        <v>8540</v>
      </c>
      <c r="Q98" s="21">
        <f t="shared" si="44"/>
        <v>8540</v>
      </c>
      <c r="R98" s="19">
        <f t="shared" si="45"/>
        <v>854000</v>
      </c>
      <c r="S98" s="19">
        <f t="shared" si="40"/>
        <v>854000</v>
      </c>
      <c r="T98" s="17"/>
      <c r="U98" s="19">
        <f>SUM(U99:U102)</f>
        <v>6384</v>
      </c>
      <c r="V98" s="19"/>
      <c r="W98" s="19">
        <f>SUM(U98:V98)</f>
        <v>6384</v>
      </c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1:34" outlineLevel="1" x14ac:dyDescent="0.3">
      <c r="A99" s="24" t="s">
        <v>101</v>
      </c>
      <c r="B99" s="25">
        <f t="shared" si="52"/>
        <v>9360</v>
      </c>
      <c r="C99" s="23">
        <f t="shared" si="46"/>
        <v>0</v>
      </c>
      <c r="D99" s="23">
        <v>9360</v>
      </c>
      <c r="E99" s="26">
        <f t="shared" ref="E99:E102" si="56">D99/B99</f>
        <v>1</v>
      </c>
      <c r="F99" s="23">
        <v>9360</v>
      </c>
      <c r="G99" s="26">
        <f t="shared" ref="G99:G102" si="57">F99/D99</f>
        <v>1</v>
      </c>
      <c r="H99" s="23">
        <v>9360</v>
      </c>
      <c r="I99" s="26">
        <f t="shared" ref="I99:I102" si="58">H99/D99</f>
        <v>1</v>
      </c>
      <c r="J99" s="23"/>
      <c r="K99" s="26"/>
      <c r="L99" s="23"/>
      <c r="M99" s="26"/>
      <c r="N99" s="23"/>
      <c r="O99" s="26"/>
      <c r="P99" s="27">
        <v>2340</v>
      </c>
      <c r="Q99" s="27">
        <f t="shared" si="44"/>
        <v>2340</v>
      </c>
      <c r="R99" s="25">
        <f t="shared" si="45"/>
        <v>234000</v>
      </c>
      <c r="S99" s="25">
        <f t="shared" si="40"/>
        <v>234000</v>
      </c>
      <c r="T99" s="28"/>
      <c r="U99" s="25">
        <v>1745</v>
      </c>
      <c r="V99" s="25"/>
      <c r="W99" s="25">
        <f>SUM(U99:V99)</f>
        <v>1745</v>
      </c>
      <c r="AA99" t="s">
        <v>102</v>
      </c>
    </row>
    <row r="100" spans="1:34" outlineLevel="1" x14ac:dyDescent="0.3">
      <c r="A100" s="24" t="s">
        <v>103</v>
      </c>
      <c r="B100" s="25">
        <f t="shared" si="52"/>
        <v>8800</v>
      </c>
      <c r="C100" s="23">
        <f t="shared" si="46"/>
        <v>0</v>
      </c>
      <c r="D100" s="23">
        <v>8800</v>
      </c>
      <c r="E100" s="26">
        <f t="shared" si="56"/>
        <v>1</v>
      </c>
      <c r="F100" s="23">
        <v>8800</v>
      </c>
      <c r="G100" s="26">
        <f t="shared" si="57"/>
        <v>1</v>
      </c>
      <c r="H100" s="23">
        <v>8800</v>
      </c>
      <c r="I100" s="26">
        <f t="shared" si="58"/>
        <v>1</v>
      </c>
      <c r="J100" s="23"/>
      <c r="K100" s="26"/>
      <c r="L100" s="23"/>
      <c r="M100" s="26"/>
      <c r="N100" s="23"/>
      <c r="O100" s="26"/>
      <c r="P100" s="27">
        <v>2200</v>
      </c>
      <c r="Q100" s="27">
        <f t="shared" si="44"/>
        <v>2200</v>
      </c>
      <c r="R100" s="25">
        <f t="shared" si="45"/>
        <v>220000</v>
      </c>
      <c r="S100" s="25">
        <f t="shared" si="40"/>
        <v>220000</v>
      </c>
      <c r="T100" s="28"/>
      <c r="U100" s="25">
        <v>1424</v>
      </c>
      <c r="V100" s="25"/>
      <c r="W100" s="25">
        <f>SUM(U100:V100)</f>
        <v>1424</v>
      </c>
    </row>
    <row r="101" spans="1:34" outlineLevel="1" x14ac:dyDescent="0.3">
      <c r="A101" s="24" t="s">
        <v>104</v>
      </c>
      <c r="B101" s="25">
        <f t="shared" si="52"/>
        <v>8000</v>
      </c>
      <c r="C101" s="23">
        <f t="shared" si="46"/>
        <v>0</v>
      </c>
      <c r="D101" s="23">
        <v>8000</v>
      </c>
      <c r="E101" s="26">
        <f t="shared" si="56"/>
        <v>1</v>
      </c>
      <c r="F101" s="23">
        <v>8000</v>
      </c>
      <c r="G101" s="26">
        <f t="shared" si="57"/>
        <v>1</v>
      </c>
      <c r="H101" s="23">
        <v>8000</v>
      </c>
      <c r="I101" s="26">
        <f t="shared" si="58"/>
        <v>1</v>
      </c>
      <c r="J101" s="23"/>
      <c r="K101" s="26"/>
      <c r="L101" s="23"/>
      <c r="M101" s="26"/>
      <c r="N101" s="23"/>
      <c r="O101" s="26"/>
      <c r="P101" s="27">
        <v>2000</v>
      </c>
      <c r="Q101" s="27">
        <f t="shared" si="44"/>
        <v>2000</v>
      </c>
      <c r="R101" s="25">
        <f t="shared" si="45"/>
        <v>200000</v>
      </c>
      <c r="S101" s="25">
        <f t="shared" si="40"/>
        <v>200000</v>
      </c>
      <c r="T101" s="28"/>
      <c r="U101" s="25">
        <v>1321</v>
      </c>
      <c r="V101" s="25"/>
      <c r="W101" s="25">
        <f>SUM(U101:V101)</f>
        <v>1321</v>
      </c>
    </row>
    <row r="102" spans="1:34" outlineLevel="1" x14ac:dyDescent="0.3">
      <c r="A102" s="24" t="s">
        <v>105</v>
      </c>
      <c r="B102" s="25">
        <f t="shared" si="52"/>
        <v>8000</v>
      </c>
      <c r="C102" s="23">
        <f t="shared" si="46"/>
        <v>0</v>
      </c>
      <c r="D102" s="23">
        <v>8000</v>
      </c>
      <c r="E102" s="26">
        <f t="shared" si="56"/>
        <v>1</v>
      </c>
      <c r="F102" s="23">
        <v>8000</v>
      </c>
      <c r="G102" s="26">
        <f t="shared" si="57"/>
        <v>1</v>
      </c>
      <c r="H102" s="23">
        <v>8000</v>
      </c>
      <c r="I102" s="26">
        <f t="shared" si="58"/>
        <v>1</v>
      </c>
      <c r="J102" s="23"/>
      <c r="K102" s="26"/>
      <c r="L102" s="23"/>
      <c r="M102" s="26"/>
      <c r="N102" s="23"/>
      <c r="O102" s="26"/>
      <c r="P102" s="27">
        <v>2000</v>
      </c>
      <c r="Q102" s="27">
        <f t="shared" si="44"/>
        <v>2000</v>
      </c>
      <c r="R102" s="25">
        <f t="shared" si="45"/>
        <v>200000</v>
      </c>
      <c r="S102" s="25">
        <f t="shared" si="40"/>
        <v>200000</v>
      </c>
      <c r="T102" s="28"/>
      <c r="U102" s="25">
        <v>1894</v>
      </c>
      <c r="V102" s="25"/>
      <c r="W102" s="25">
        <f>SUM(U102:V102)</f>
        <v>1894</v>
      </c>
    </row>
    <row r="103" spans="1:34" outlineLevel="1" x14ac:dyDescent="0.3">
      <c r="A103" s="24"/>
      <c r="B103" s="19"/>
      <c r="C103" s="20">
        <f t="shared" si="46"/>
        <v>0</v>
      </c>
      <c r="D103" s="25"/>
      <c r="E103" s="26"/>
      <c r="F103" s="25"/>
      <c r="G103" s="26"/>
      <c r="H103" s="25"/>
      <c r="I103" s="26"/>
      <c r="J103" s="25"/>
      <c r="K103" s="26"/>
      <c r="L103" s="25"/>
      <c r="M103" s="26"/>
      <c r="N103" s="25"/>
      <c r="O103" s="26"/>
      <c r="P103" s="27"/>
      <c r="Q103" s="27">
        <f t="shared" si="44"/>
        <v>0</v>
      </c>
      <c r="R103" s="25">
        <f t="shared" si="45"/>
        <v>0</v>
      </c>
      <c r="S103" s="25">
        <f t="shared" si="40"/>
        <v>0</v>
      </c>
      <c r="T103" s="28"/>
      <c r="U103" s="25"/>
      <c r="V103" s="25"/>
      <c r="W103" s="25"/>
    </row>
    <row r="104" spans="1:34" x14ac:dyDescent="0.3">
      <c r="A104" s="18" t="s">
        <v>106</v>
      </c>
      <c r="B104" s="19">
        <f>SUM(B105:B109)</f>
        <v>16592</v>
      </c>
      <c r="C104" s="20">
        <f t="shared" si="46"/>
        <v>46000</v>
      </c>
      <c r="D104" s="20">
        <f>SUM(D105:D109)</f>
        <v>0</v>
      </c>
      <c r="E104" s="14">
        <f>D104/B104</f>
        <v>0</v>
      </c>
      <c r="F104" s="20"/>
      <c r="G104" s="14"/>
      <c r="H104" s="20"/>
      <c r="I104" s="14"/>
      <c r="J104" s="20">
        <f>SUM(J105:J109)</f>
        <v>46000</v>
      </c>
      <c r="K104" s="14">
        <f>J104/C104</f>
        <v>1</v>
      </c>
      <c r="L104" s="20">
        <f>SUM(L105:L109)</f>
        <v>35650</v>
      </c>
      <c r="M104" s="14">
        <f>L104/C104</f>
        <v>0.77500000000000002</v>
      </c>
      <c r="N104" s="20">
        <f>SUM(N105:N109)</f>
        <v>33150</v>
      </c>
      <c r="O104" s="14">
        <f>N104/C104</f>
        <v>0.72065217391304348</v>
      </c>
      <c r="P104" s="20">
        <f>SUM(P105:P109)</f>
        <v>4148</v>
      </c>
      <c r="Q104" s="27">
        <f t="shared" si="44"/>
        <v>0</v>
      </c>
      <c r="R104" s="19">
        <f t="shared" si="45"/>
        <v>414800</v>
      </c>
      <c r="S104" s="25">
        <f t="shared" si="40"/>
        <v>0</v>
      </c>
      <c r="T104" s="17"/>
      <c r="U104" s="20">
        <f>SUM(U105:U109)</f>
        <v>2329</v>
      </c>
      <c r="V104" s="20"/>
      <c r="W104" s="19">
        <f>U104</f>
        <v>2329</v>
      </c>
      <c r="X104" s="22">
        <v>2300</v>
      </c>
      <c r="Y104" s="22"/>
      <c r="Z104" s="22"/>
      <c r="AA104" s="22"/>
    </row>
    <row r="105" spans="1:34" outlineLevel="1" x14ac:dyDescent="0.3">
      <c r="A105" s="24" t="s">
        <v>107</v>
      </c>
      <c r="B105" s="25">
        <f>1800+1840</f>
        <v>3640</v>
      </c>
      <c r="C105" s="23">
        <f t="shared" si="46"/>
        <v>9200</v>
      </c>
      <c r="D105" s="23"/>
      <c r="E105" s="26">
        <f t="shared" ref="E105:E109" si="59">D105/B105</f>
        <v>0</v>
      </c>
      <c r="F105" s="23"/>
      <c r="G105" s="26"/>
      <c r="H105" s="23"/>
      <c r="I105" s="26"/>
      <c r="J105" s="23">
        <v>9200</v>
      </c>
      <c r="K105" s="26">
        <f t="shared" ref="K105:K109" si="60">J105/C105</f>
        <v>1</v>
      </c>
      <c r="L105" s="23">
        <v>9200</v>
      </c>
      <c r="M105" s="26">
        <f t="shared" ref="M105:M109" si="61">L105/C105</f>
        <v>1</v>
      </c>
      <c r="N105" s="23">
        <v>9200</v>
      </c>
      <c r="O105" s="26">
        <f t="shared" ref="O105:O109" si="62">N105/C105</f>
        <v>1</v>
      </c>
      <c r="P105" s="27">
        <f>B105/4</f>
        <v>910</v>
      </c>
      <c r="Q105" s="27">
        <f t="shared" si="44"/>
        <v>0</v>
      </c>
      <c r="R105" s="25">
        <f t="shared" si="45"/>
        <v>91000</v>
      </c>
      <c r="S105" s="25">
        <f t="shared" si="40"/>
        <v>0</v>
      </c>
      <c r="T105" s="28"/>
      <c r="U105" s="25">
        <v>483</v>
      </c>
      <c r="V105" s="25"/>
      <c r="W105" s="25">
        <f>SUM(U105:V105)</f>
        <v>483</v>
      </c>
      <c r="X105">
        <v>460</v>
      </c>
      <c r="Y105" s="22"/>
      <c r="Z105" s="22"/>
      <c r="AA105" s="22"/>
    </row>
    <row r="106" spans="1:34" s="52" customFormat="1" outlineLevel="1" x14ac:dyDescent="0.3">
      <c r="A106" s="51" t="s">
        <v>108</v>
      </c>
      <c r="B106" s="25">
        <f>2692+1840</f>
        <v>4532</v>
      </c>
      <c r="C106" s="23">
        <f t="shared" si="46"/>
        <v>9200</v>
      </c>
      <c r="D106" s="45"/>
      <c r="E106" s="26">
        <f t="shared" si="59"/>
        <v>0</v>
      </c>
      <c r="F106" s="45"/>
      <c r="G106" s="38"/>
      <c r="H106" s="45"/>
      <c r="I106" s="38"/>
      <c r="J106" s="45">
        <v>9200</v>
      </c>
      <c r="K106" s="26">
        <f t="shared" si="60"/>
        <v>1</v>
      </c>
      <c r="L106" s="45">
        <v>9200</v>
      </c>
      <c r="M106" s="26">
        <f t="shared" si="61"/>
        <v>1</v>
      </c>
      <c r="N106" s="45">
        <v>9200</v>
      </c>
      <c r="O106" s="26">
        <f t="shared" si="62"/>
        <v>1</v>
      </c>
      <c r="P106" s="27">
        <f t="shared" ref="P106:P109" si="63">B106/4</f>
        <v>1133</v>
      </c>
      <c r="Q106" s="27">
        <f t="shared" si="44"/>
        <v>0</v>
      </c>
      <c r="R106" s="25">
        <f t="shared" si="45"/>
        <v>113300</v>
      </c>
      <c r="S106" s="25">
        <f t="shared" si="40"/>
        <v>0</v>
      </c>
      <c r="T106" s="40"/>
      <c r="U106" s="37">
        <v>870</v>
      </c>
      <c r="V106" s="37"/>
      <c r="W106" s="25">
        <f t="shared" ref="W106:W109" si="64">SUM(U106:V106)</f>
        <v>870</v>
      </c>
      <c r="X106" s="52">
        <v>460</v>
      </c>
      <c r="Y106" s="53"/>
      <c r="Z106" s="53"/>
      <c r="AA106" s="53"/>
    </row>
    <row r="107" spans="1:34" s="52" customFormat="1" outlineLevel="1" x14ac:dyDescent="0.3">
      <c r="A107" s="51" t="s">
        <v>109</v>
      </c>
      <c r="B107" s="25">
        <f>2000+1840</f>
        <v>3840</v>
      </c>
      <c r="C107" s="23">
        <f t="shared" si="46"/>
        <v>9200</v>
      </c>
      <c r="D107" s="45"/>
      <c r="E107" s="26">
        <f t="shared" si="59"/>
        <v>0</v>
      </c>
      <c r="F107" s="45"/>
      <c r="G107" s="38"/>
      <c r="H107" s="45"/>
      <c r="I107" s="38"/>
      <c r="J107" s="45">
        <v>9200</v>
      </c>
      <c r="K107" s="26">
        <f t="shared" si="60"/>
        <v>1</v>
      </c>
      <c r="L107" s="45">
        <v>8060</v>
      </c>
      <c r="M107" s="26">
        <f t="shared" si="61"/>
        <v>0.87608695652173918</v>
      </c>
      <c r="N107" s="45">
        <v>8060</v>
      </c>
      <c r="O107" s="26">
        <f t="shared" si="62"/>
        <v>0.87608695652173918</v>
      </c>
      <c r="P107" s="27">
        <f t="shared" si="63"/>
        <v>960</v>
      </c>
      <c r="Q107" s="27">
        <f t="shared" si="44"/>
        <v>0</v>
      </c>
      <c r="R107" s="25">
        <f t="shared" si="45"/>
        <v>96000</v>
      </c>
      <c r="S107" s="25">
        <f t="shared" si="40"/>
        <v>0</v>
      </c>
      <c r="T107" s="40"/>
      <c r="U107" s="37">
        <v>664</v>
      </c>
      <c r="V107" s="37"/>
      <c r="W107" s="25">
        <f t="shared" si="64"/>
        <v>664</v>
      </c>
      <c r="X107" s="52">
        <v>460</v>
      </c>
      <c r="Y107" s="53"/>
      <c r="Z107" s="53"/>
      <c r="AA107" s="53"/>
    </row>
    <row r="108" spans="1:34" s="52" customFormat="1" outlineLevel="1" x14ac:dyDescent="0.3">
      <c r="A108" s="51" t="s">
        <v>110</v>
      </c>
      <c r="B108" s="25">
        <f>900+1840</f>
        <v>2740</v>
      </c>
      <c r="C108" s="23">
        <f t="shared" si="46"/>
        <v>9200</v>
      </c>
      <c r="D108" s="45"/>
      <c r="E108" s="26">
        <f t="shared" si="59"/>
        <v>0</v>
      </c>
      <c r="F108" s="45"/>
      <c r="G108" s="38"/>
      <c r="H108" s="45"/>
      <c r="I108" s="38"/>
      <c r="J108" s="45">
        <v>9200</v>
      </c>
      <c r="K108" s="26">
        <f t="shared" si="60"/>
        <v>1</v>
      </c>
      <c r="L108" s="45">
        <v>7850</v>
      </c>
      <c r="M108" s="26">
        <f t="shared" si="61"/>
        <v>0.85326086956521741</v>
      </c>
      <c r="N108" s="45">
        <v>5350</v>
      </c>
      <c r="O108" s="26">
        <f t="shared" si="62"/>
        <v>0.58152173913043481</v>
      </c>
      <c r="P108" s="27">
        <f t="shared" si="63"/>
        <v>685</v>
      </c>
      <c r="Q108" s="27">
        <f t="shared" si="44"/>
        <v>0</v>
      </c>
      <c r="R108" s="25">
        <f t="shared" si="45"/>
        <v>68500</v>
      </c>
      <c r="S108" s="25">
        <f t="shared" si="40"/>
        <v>0</v>
      </c>
      <c r="T108" s="40"/>
      <c r="U108" s="37">
        <v>198</v>
      </c>
      <c r="V108" s="37"/>
      <c r="W108" s="25">
        <f t="shared" si="64"/>
        <v>198</v>
      </c>
      <c r="X108" s="52">
        <v>460</v>
      </c>
      <c r="Y108" s="53"/>
      <c r="Z108" s="53"/>
      <c r="AA108" s="53"/>
    </row>
    <row r="109" spans="1:34" s="52" customFormat="1" outlineLevel="1" x14ac:dyDescent="0.3">
      <c r="A109" s="51" t="s">
        <v>111</v>
      </c>
      <c r="B109" s="25">
        <v>1840</v>
      </c>
      <c r="C109" s="23">
        <f t="shared" si="46"/>
        <v>9200</v>
      </c>
      <c r="D109" s="45"/>
      <c r="E109" s="26">
        <f t="shared" si="59"/>
        <v>0</v>
      </c>
      <c r="F109" s="45"/>
      <c r="G109" s="38"/>
      <c r="H109" s="45"/>
      <c r="I109" s="38"/>
      <c r="J109" s="45">
        <v>9200</v>
      </c>
      <c r="K109" s="38">
        <f t="shared" si="60"/>
        <v>1</v>
      </c>
      <c r="L109" s="45">
        <v>1340</v>
      </c>
      <c r="M109" s="38">
        <f t="shared" si="61"/>
        <v>0.14565217391304347</v>
      </c>
      <c r="N109" s="45">
        <v>1340</v>
      </c>
      <c r="O109" s="38">
        <f t="shared" si="62"/>
        <v>0.14565217391304347</v>
      </c>
      <c r="P109" s="27">
        <f t="shared" si="63"/>
        <v>460</v>
      </c>
      <c r="Q109" s="27">
        <f t="shared" si="44"/>
        <v>0</v>
      </c>
      <c r="R109" s="25">
        <f t="shared" si="45"/>
        <v>46000</v>
      </c>
      <c r="S109" s="25">
        <f t="shared" si="40"/>
        <v>0</v>
      </c>
      <c r="T109" s="40"/>
      <c r="U109" s="37">
        <v>114</v>
      </c>
      <c r="V109" s="37"/>
      <c r="W109" s="25">
        <f t="shared" si="64"/>
        <v>114</v>
      </c>
      <c r="X109" s="52">
        <v>460</v>
      </c>
      <c r="Y109" s="53"/>
      <c r="Z109" s="53"/>
      <c r="AA109" s="53"/>
    </row>
    <row r="110" spans="1:34" outlineLevel="1" x14ac:dyDescent="0.3">
      <c r="A110" s="24"/>
      <c r="B110" s="19"/>
      <c r="C110" s="23"/>
      <c r="D110" s="25"/>
      <c r="E110" s="26"/>
      <c r="F110" s="25"/>
      <c r="G110" s="26"/>
      <c r="H110" s="25"/>
      <c r="I110" s="26"/>
      <c r="J110" s="25"/>
      <c r="K110" s="26"/>
      <c r="L110" s="25"/>
      <c r="M110" s="26"/>
      <c r="N110" s="25"/>
      <c r="O110" s="26"/>
      <c r="P110" s="27"/>
      <c r="Q110" s="27">
        <f t="shared" si="44"/>
        <v>0</v>
      </c>
      <c r="R110" s="25">
        <f t="shared" si="45"/>
        <v>0</v>
      </c>
      <c r="S110" s="25">
        <f t="shared" si="40"/>
        <v>0</v>
      </c>
      <c r="T110" s="28"/>
      <c r="U110" s="25"/>
      <c r="V110" s="25"/>
      <c r="W110" s="25"/>
    </row>
    <row r="111" spans="1:34" x14ac:dyDescent="0.3">
      <c r="A111" s="18" t="s">
        <v>112</v>
      </c>
      <c r="B111" s="19">
        <f t="shared" si="52"/>
        <v>21064</v>
      </c>
      <c r="C111" s="19">
        <v>59800</v>
      </c>
      <c r="D111" s="19">
        <f>SUM(D112:D116)</f>
        <v>21064</v>
      </c>
      <c r="E111" s="14">
        <f>D111/B111</f>
        <v>1</v>
      </c>
      <c r="F111" s="19">
        <f>SUM(F112:F116)</f>
        <v>21064</v>
      </c>
      <c r="G111" s="14">
        <f>F111/B111</f>
        <v>1</v>
      </c>
      <c r="H111" s="19">
        <f>SUM(H112:H116)</f>
        <v>21064</v>
      </c>
      <c r="I111" s="14">
        <f>H111/B111</f>
        <v>1</v>
      </c>
      <c r="J111" s="19">
        <f>SUM(J112:J116)</f>
        <v>59800</v>
      </c>
      <c r="K111" s="14">
        <f>J111/C111</f>
        <v>1</v>
      </c>
      <c r="L111" s="19">
        <f>SUM(L112:L116)</f>
        <v>59800</v>
      </c>
      <c r="M111" s="14">
        <f>L111/C111</f>
        <v>1</v>
      </c>
      <c r="N111" s="19">
        <f>SUM(N112:N116)</f>
        <v>59800</v>
      </c>
      <c r="O111" s="14">
        <f>N111/C111</f>
        <v>1</v>
      </c>
      <c r="P111" s="21">
        <v>5266</v>
      </c>
      <c r="Q111" s="21">
        <f t="shared" si="44"/>
        <v>5266</v>
      </c>
      <c r="R111" s="19">
        <f t="shared" si="45"/>
        <v>526600</v>
      </c>
      <c r="S111" s="19">
        <f t="shared" si="40"/>
        <v>526600</v>
      </c>
      <c r="T111" s="17"/>
      <c r="U111" s="19">
        <f>SUM(U112:U116)</f>
        <v>779</v>
      </c>
      <c r="V111" s="19"/>
      <c r="W111" s="19">
        <f>U111</f>
        <v>779</v>
      </c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</row>
    <row r="112" spans="1:34" outlineLevel="1" x14ac:dyDescent="0.3">
      <c r="A112" s="24" t="s">
        <v>113</v>
      </c>
      <c r="B112" s="25">
        <f t="shared" si="52"/>
        <v>2278</v>
      </c>
      <c r="C112" s="23"/>
      <c r="D112" s="23">
        <v>2278</v>
      </c>
      <c r="E112" s="26">
        <f t="shared" ref="E112:E116" si="65">D112/B112</f>
        <v>1</v>
      </c>
      <c r="F112" s="23">
        <v>2278</v>
      </c>
      <c r="G112" s="26">
        <f t="shared" ref="G112:G116" si="66">F112/B112</f>
        <v>1</v>
      </c>
      <c r="H112" s="25">
        <v>2278</v>
      </c>
      <c r="I112" s="26">
        <f t="shared" ref="I112:I116" si="67">H112/B112</f>
        <v>1</v>
      </c>
      <c r="J112" s="25"/>
      <c r="K112" s="26" t="e">
        <f t="shared" ref="K112:K116" si="68">J112/C112</f>
        <v>#DIV/0!</v>
      </c>
      <c r="L112" s="23"/>
      <c r="M112" s="26" t="e">
        <f t="shared" ref="M112:M116" si="69">L112/C112</f>
        <v>#DIV/0!</v>
      </c>
      <c r="N112" s="23"/>
      <c r="O112" s="26" t="e">
        <f t="shared" ref="O112:O116" si="70">N112/C112</f>
        <v>#DIV/0!</v>
      </c>
      <c r="P112" s="27">
        <v>569.5</v>
      </c>
      <c r="Q112" s="27">
        <f t="shared" si="44"/>
        <v>569.5</v>
      </c>
      <c r="R112" s="25">
        <f t="shared" si="45"/>
        <v>56950</v>
      </c>
      <c r="S112" s="25">
        <f t="shared" si="40"/>
        <v>56950</v>
      </c>
      <c r="T112" s="28"/>
      <c r="U112" s="25">
        <v>43</v>
      </c>
      <c r="V112" s="25"/>
      <c r="W112" s="25">
        <f t="shared" ref="W112:W116" si="71">U112</f>
        <v>43</v>
      </c>
      <c r="Y112" s="22"/>
      <c r="Z112" s="22"/>
      <c r="AA112" s="22"/>
    </row>
    <row r="113" spans="1:27" outlineLevel="1" x14ac:dyDescent="0.3">
      <c r="A113" s="24" t="s">
        <v>114</v>
      </c>
      <c r="B113" s="25">
        <f t="shared" si="52"/>
        <v>5998</v>
      </c>
      <c r="C113" s="23">
        <v>23800</v>
      </c>
      <c r="D113" s="23">
        <v>5998</v>
      </c>
      <c r="E113" s="26">
        <f t="shared" si="65"/>
        <v>1</v>
      </c>
      <c r="F113" s="23">
        <f>1238+4760</f>
        <v>5998</v>
      </c>
      <c r="G113" s="26">
        <f t="shared" si="66"/>
        <v>1</v>
      </c>
      <c r="H113" s="25">
        <v>5998</v>
      </c>
      <c r="I113" s="26">
        <f t="shared" si="67"/>
        <v>1</v>
      </c>
      <c r="J113" s="23">
        <v>23800</v>
      </c>
      <c r="K113" s="26">
        <f t="shared" si="68"/>
        <v>1</v>
      </c>
      <c r="L113" s="23">
        <v>23800</v>
      </c>
      <c r="M113" s="26">
        <f t="shared" si="69"/>
        <v>1</v>
      </c>
      <c r="N113" s="23">
        <v>23800</v>
      </c>
      <c r="O113" s="26">
        <f t="shared" si="70"/>
        <v>1</v>
      </c>
      <c r="P113" s="27">
        <v>1499.5</v>
      </c>
      <c r="Q113" s="27">
        <f t="shared" si="44"/>
        <v>1499.5</v>
      </c>
      <c r="R113" s="25">
        <f t="shared" si="45"/>
        <v>149950</v>
      </c>
      <c r="S113" s="25">
        <f t="shared" si="40"/>
        <v>149950</v>
      </c>
      <c r="T113" s="28"/>
      <c r="U113" s="25">
        <v>426</v>
      </c>
      <c r="V113" s="25"/>
      <c r="W113" s="25">
        <f t="shared" si="71"/>
        <v>426</v>
      </c>
      <c r="Y113" s="22"/>
      <c r="Z113" s="22"/>
      <c r="AA113" s="22"/>
    </row>
    <row r="114" spans="1:27" outlineLevel="1" x14ac:dyDescent="0.3">
      <c r="A114" s="24" t="s">
        <v>115</v>
      </c>
      <c r="B114" s="25">
        <f t="shared" si="52"/>
        <v>7938</v>
      </c>
      <c r="C114" s="23">
        <v>30000</v>
      </c>
      <c r="D114" s="23">
        <v>7938</v>
      </c>
      <c r="E114" s="26">
        <f t="shared" si="65"/>
        <v>1</v>
      </c>
      <c r="F114" s="23">
        <f>1938+6000</f>
        <v>7938</v>
      </c>
      <c r="G114" s="26">
        <f t="shared" si="66"/>
        <v>1</v>
      </c>
      <c r="H114" s="25">
        <v>7938</v>
      </c>
      <c r="I114" s="26">
        <f t="shared" si="67"/>
        <v>1</v>
      </c>
      <c r="J114" s="23">
        <v>30000</v>
      </c>
      <c r="K114" s="26">
        <f t="shared" si="68"/>
        <v>1</v>
      </c>
      <c r="L114" s="23">
        <v>30000</v>
      </c>
      <c r="M114" s="26">
        <f t="shared" si="69"/>
        <v>1</v>
      </c>
      <c r="N114" s="23">
        <v>30000</v>
      </c>
      <c r="O114" s="26">
        <f t="shared" si="70"/>
        <v>1</v>
      </c>
      <c r="P114" s="27">
        <v>1984.5</v>
      </c>
      <c r="Q114" s="27">
        <f t="shared" si="44"/>
        <v>1984.5</v>
      </c>
      <c r="R114" s="25">
        <f t="shared" si="45"/>
        <v>198450</v>
      </c>
      <c r="S114" s="25">
        <f t="shared" si="40"/>
        <v>198450</v>
      </c>
      <c r="T114" s="28"/>
      <c r="U114" s="25">
        <v>27</v>
      </c>
      <c r="V114" s="25"/>
      <c r="W114" s="25">
        <f t="shared" si="71"/>
        <v>27</v>
      </c>
      <c r="Y114" s="22"/>
      <c r="Z114" s="22"/>
      <c r="AA114" s="22"/>
    </row>
    <row r="115" spans="1:27" outlineLevel="1" x14ac:dyDescent="0.3">
      <c r="A115" s="24" t="s">
        <v>116</v>
      </c>
      <c r="B115" s="25">
        <f t="shared" si="52"/>
        <v>2400</v>
      </c>
      <c r="C115" s="23"/>
      <c r="D115" s="23">
        <v>2400</v>
      </c>
      <c r="E115" s="26">
        <f t="shared" si="65"/>
        <v>1</v>
      </c>
      <c r="F115" s="23">
        <v>2400</v>
      </c>
      <c r="G115" s="26">
        <f t="shared" si="66"/>
        <v>1</v>
      </c>
      <c r="H115" s="25">
        <v>2400</v>
      </c>
      <c r="I115" s="26">
        <f t="shared" si="67"/>
        <v>1</v>
      </c>
      <c r="J115" s="25"/>
      <c r="K115" s="26" t="e">
        <f t="shared" si="68"/>
        <v>#DIV/0!</v>
      </c>
      <c r="L115" s="23"/>
      <c r="M115" s="26" t="e">
        <f t="shared" si="69"/>
        <v>#DIV/0!</v>
      </c>
      <c r="N115" s="23"/>
      <c r="O115" s="26" t="e">
        <f t="shared" si="70"/>
        <v>#DIV/0!</v>
      </c>
      <c r="P115" s="27">
        <v>600</v>
      </c>
      <c r="Q115" s="27">
        <f t="shared" si="44"/>
        <v>600</v>
      </c>
      <c r="R115" s="25">
        <f t="shared" si="45"/>
        <v>60000</v>
      </c>
      <c r="S115" s="25">
        <f t="shared" si="40"/>
        <v>60000</v>
      </c>
      <c r="T115" s="28"/>
      <c r="U115" s="25">
        <v>135</v>
      </c>
      <c r="V115" s="25"/>
      <c r="W115" s="25">
        <f t="shared" si="71"/>
        <v>135</v>
      </c>
      <c r="Y115" s="22"/>
      <c r="Z115" s="22"/>
      <c r="AA115" s="22"/>
    </row>
    <row r="116" spans="1:27" outlineLevel="1" x14ac:dyDescent="0.3">
      <c r="A116" s="24" t="s">
        <v>117</v>
      </c>
      <c r="B116" s="25">
        <f t="shared" si="52"/>
        <v>2450</v>
      </c>
      <c r="C116" s="23">
        <v>6000</v>
      </c>
      <c r="D116" s="23">
        <v>2450</v>
      </c>
      <c r="E116" s="26">
        <f t="shared" si="65"/>
        <v>1</v>
      </c>
      <c r="F116" s="23">
        <f>1150+1300</f>
        <v>2450</v>
      </c>
      <c r="G116" s="26">
        <f t="shared" si="66"/>
        <v>1</v>
      </c>
      <c r="H116" s="25">
        <v>2450</v>
      </c>
      <c r="I116" s="26">
        <f t="shared" si="67"/>
        <v>1</v>
      </c>
      <c r="J116" s="25">
        <v>6000</v>
      </c>
      <c r="K116" s="26">
        <f t="shared" si="68"/>
        <v>1</v>
      </c>
      <c r="L116" s="23">
        <v>6000</v>
      </c>
      <c r="M116" s="26">
        <f t="shared" si="69"/>
        <v>1</v>
      </c>
      <c r="N116" s="23">
        <v>6000</v>
      </c>
      <c r="O116" s="26">
        <f t="shared" si="70"/>
        <v>1</v>
      </c>
      <c r="P116" s="27">
        <v>612.5</v>
      </c>
      <c r="Q116" s="27">
        <f t="shared" si="44"/>
        <v>612.5</v>
      </c>
      <c r="R116" s="25">
        <f t="shared" si="45"/>
        <v>61250</v>
      </c>
      <c r="S116" s="25">
        <f t="shared" si="40"/>
        <v>61250</v>
      </c>
      <c r="T116" s="28"/>
      <c r="U116" s="25">
        <v>148</v>
      </c>
      <c r="V116" s="25"/>
      <c r="W116" s="25">
        <f t="shared" si="71"/>
        <v>148</v>
      </c>
      <c r="Y116" s="22"/>
      <c r="Z116" s="22"/>
      <c r="AA116" s="22"/>
    </row>
    <row r="117" spans="1:27" outlineLevel="1" x14ac:dyDescent="0.3">
      <c r="A117" s="24"/>
      <c r="B117" s="23"/>
      <c r="C117" s="23"/>
      <c r="D117" s="25"/>
      <c r="E117" s="26"/>
      <c r="F117" s="25"/>
      <c r="G117" s="26"/>
      <c r="H117" s="25"/>
      <c r="I117" s="26"/>
      <c r="J117" s="25"/>
      <c r="K117" s="26"/>
      <c r="L117" s="25"/>
      <c r="M117" s="26"/>
      <c r="N117" s="25"/>
      <c r="O117" s="26"/>
      <c r="P117" s="27"/>
      <c r="Q117" s="27"/>
      <c r="R117" s="25"/>
      <c r="S117" s="25"/>
      <c r="T117" s="28"/>
      <c r="U117" s="25"/>
      <c r="V117" s="25"/>
      <c r="W117" s="25"/>
    </row>
    <row r="118" spans="1:27" x14ac:dyDescent="0.3">
      <c r="A118" s="54" t="s">
        <v>118</v>
      </c>
      <c r="B118" s="55" t="s">
        <v>118</v>
      </c>
      <c r="C118" s="55" t="s">
        <v>118</v>
      </c>
      <c r="D118" s="56" t="s">
        <v>118</v>
      </c>
      <c r="E118" s="57" t="s">
        <v>118</v>
      </c>
      <c r="F118" s="56" t="s">
        <v>118</v>
      </c>
      <c r="G118" s="57" t="s">
        <v>118</v>
      </c>
      <c r="H118" s="56"/>
      <c r="I118" s="57"/>
      <c r="J118" s="56"/>
      <c r="K118" s="57"/>
      <c r="L118" s="56"/>
      <c r="M118" s="57"/>
      <c r="N118" s="56"/>
      <c r="O118" s="57"/>
      <c r="P118" s="58"/>
      <c r="Q118" s="58"/>
      <c r="R118" s="59"/>
      <c r="S118" s="58"/>
      <c r="T118" s="60"/>
      <c r="U118" s="58"/>
      <c r="V118" s="58"/>
      <c r="W118" s="58"/>
    </row>
    <row r="119" spans="1:27" x14ac:dyDescent="0.3">
      <c r="A119" s="61" t="s">
        <v>118</v>
      </c>
      <c r="B119" s="62" t="s">
        <v>118</v>
      </c>
      <c r="C119" s="62" t="s">
        <v>118</v>
      </c>
      <c r="D119" s="61" t="s">
        <v>118</v>
      </c>
      <c r="E119" s="63" t="s">
        <v>118</v>
      </c>
      <c r="F119" s="61" t="s">
        <v>118</v>
      </c>
      <c r="G119" s="63" t="s">
        <v>118</v>
      </c>
      <c r="H119" s="61" t="s">
        <v>118</v>
      </c>
      <c r="I119" s="63" t="s">
        <v>118</v>
      </c>
      <c r="J119" s="61" t="s">
        <v>118</v>
      </c>
      <c r="K119" s="63"/>
      <c r="L119" s="61"/>
      <c r="M119" s="63"/>
      <c r="N119" s="61"/>
      <c r="O119" s="63"/>
      <c r="P119" s="64"/>
      <c r="Q119" s="64"/>
      <c r="R119" s="65"/>
      <c r="S119" s="64"/>
      <c r="T119" s="66"/>
      <c r="U119" s="64"/>
      <c r="V119" s="64"/>
      <c r="W119" s="64"/>
    </row>
    <row r="120" spans="1:27" x14ac:dyDescent="0.3">
      <c r="A120" s="61" t="s">
        <v>118</v>
      </c>
      <c r="B120" s="62" t="s">
        <v>118</v>
      </c>
      <c r="C120" s="62" t="s">
        <v>118</v>
      </c>
      <c r="D120" s="61" t="s">
        <v>118</v>
      </c>
      <c r="E120" s="63" t="s">
        <v>118</v>
      </c>
      <c r="F120" s="61" t="s">
        <v>118</v>
      </c>
      <c r="G120" s="63" t="s">
        <v>118</v>
      </c>
      <c r="H120" s="61"/>
      <c r="I120" s="63"/>
      <c r="J120" s="61"/>
      <c r="K120" s="63"/>
      <c r="L120" s="61"/>
      <c r="M120" s="63" t="s">
        <v>118</v>
      </c>
      <c r="N120" s="61"/>
      <c r="O120" s="63"/>
      <c r="P120" s="64"/>
      <c r="Q120" s="64"/>
      <c r="R120" s="64"/>
      <c r="S120" s="64"/>
      <c r="T120" s="66"/>
      <c r="U120" s="64"/>
      <c r="V120" s="64"/>
      <c r="W120" s="64"/>
    </row>
    <row r="121" spans="1:27" x14ac:dyDescent="0.3">
      <c r="A121" t="s">
        <v>118</v>
      </c>
      <c r="B121" s="67" t="s">
        <v>118</v>
      </c>
      <c r="C121" s="67" t="s">
        <v>118</v>
      </c>
      <c r="D121" t="s">
        <v>118</v>
      </c>
      <c r="E121" s="68" t="s">
        <v>118</v>
      </c>
      <c r="F121" t="s">
        <v>118</v>
      </c>
      <c r="G121" s="68" t="s">
        <v>118</v>
      </c>
      <c r="T121" s="69"/>
    </row>
    <row r="122" spans="1:27" x14ac:dyDescent="0.3">
      <c r="A122" t="s">
        <v>118</v>
      </c>
      <c r="B122" s="67" t="s">
        <v>118</v>
      </c>
      <c r="C122" s="67" t="s">
        <v>118</v>
      </c>
      <c r="D122" t="s">
        <v>118</v>
      </c>
      <c r="E122" s="68" t="s">
        <v>119</v>
      </c>
      <c r="F122" t="s">
        <v>118</v>
      </c>
      <c r="G122" s="68" t="s">
        <v>118</v>
      </c>
      <c r="T122" s="69"/>
    </row>
    <row r="123" spans="1:27" x14ac:dyDescent="0.3">
      <c r="A123" t="s">
        <v>118</v>
      </c>
      <c r="B123" s="70" t="s">
        <v>118</v>
      </c>
      <c r="C123" s="67" t="s">
        <v>118</v>
      </c>
      <c r="D123" t="s">
        <v>118</v>
      </c>
      <c r="E123" s="68" t="s">
        <v>118</v>
      </c>
      <c r="F123" t="s">
        <v>119</v>
      </c>
      <c r="G123" s="68" t="s">
        <v>118</v>
      </c>
      <c r="T123" s="69"/>
    </row>
    <row r="124" spans="1:27" x14ac:dyDescent="0.3">
      <c r="B124" s="70" t="s">
        <v>118</v>
      </c>
      <c r="C124" s="67" t="s">
        <v>118</v>
      </c>
      <c r="D124" t="s">
        <v>118</v>
      </c>
      <c r="E124" s="68" t="s">
        <v>118</v>
      </c>
      <c r="F124" t="s">
        <v>118</v>
      </c>
      <c r="G124" s="68" t="s">
        <v>118</v>
      </c>
      <c r="H124" t="s">
        <v>118</v>
      </c>
      <c r="T124" s="69"/>
    </row>
    <row r="125" spans="1:27" x14ac:dyDescent="0.3">
      <c r="A125" t="s">
        <v>118</v>
      </c>
      <c r="B125" s="70" t="s">
        <v>118</v>
      </c>
      <c r="C125" s="67" t="s">
        <v>118</v>
      </c>
      <c r="D125" t="s">
        <v>118</v>
      </c>
      <c r="E125" s="68" t="s">
        <v>118</v>
      </c>
      <c r="F125" t="s">
        <v>118</v>
      </c>
      <c r="G125" s="68" t="s">
        <v>119</v>
      </c>
      <c r="T125" s="69"/>
    </row>
    <row r="126" spans="1:27" x14ac:dyDescent="0.3">
      <c r="A126" t="s">
        <v>118</v>
      </c>
      <c r="B126" s="70" t="s">
        <v>118</v>
      </c>
      <c r="C126" s="67" t="s">
        <v>118</v>
      </c>
      <c r="D126" t="s">
        <v>118</v>
      </c>
      <c r="E126" s="68" t="s">
        <v>119</v>
      </c>
      <c r="F126" t="s">
        <v>118</v>
      </c>
      <c r="G126" s="68" t="s">
        <v>118</v>
      </c>
      <c r="T126" s="69"/>
    </row>
    <row r="127" spans="1:27" x14ac:dyDescent="0.3">
      <c r="A127" t="s">
        <v>118</v>
      </c>
      <c r="B127" s="70" t="s">
        <v>118</v>
      </c>
      <c r="C127" s="67" t="s">
        <v>118</v>
      </c>
      <c r="D127" t="s">
        <v>118</v>
      </c>
      <c r="E127" s="68" t="s">
        <v>118</v>
      </c>
      <c r="F127" t="s">
        <v>118</v>
      </c>
      <c r="G127" s="68" t="s">
        <v>118</v>
      </c>
      <c r="T127" s="69"/>
    </row>
    <row r="128" spans="1:27" x14ac:dyDescent="0.3">
      <c r="B128" s="71"/>
      <c r="C128" s="70"/>
      <c r="T128" s="69"/>
    </row>
    <row r="129" spans="2:20" x14ac:dyDescent="0.3">
      <c r="B129" s="67"/>
      <c r="C129" s="67"/>
      <c r="T129" s="69"/>
    </row>
    <row r="130" spans="2:20" x14ac:dyDescent="0.3">
      <c r="B130" s="67"/>
      <c r="C130" s="67"/>
      <c r="T130" s="69"/>
    </row>
    <row r="131" spans="2:20" x14ac:dyDescent="0.3">
      <c r="B131" s="67"/>
      <c r="C131" s="67"/>
      <c r="T131" s="69"/>
    </row>
    <row r="132" spans="2:20" x14ac:dyDescent="0.3">
      <c r="B132" s="67"/>
      <c r="C132" s="67"/>
    </row>
    <row r="133" spans="2:20" x14ac:dyDescent="0.3">
      <c r="B133" s="67"/>
      <c r="C133" s="67"/>
    </row>
    <row r="134" spans="2:20" x14ac:dyDescent="0.3">
      <c r="B134" s="67"/>
      <c r="C134" s="67"/>
    </row>
    <row r="135" spans="2:20" x14ac:dyDescent="0.3">
      <c r="B135" s="67"/>
      <c r="C135" s="67"/>
    </row>
    <row r="136" spans="2:20" x14ac:dyDescent="0.3">
      <c r="B136" s="67"/>
      <c r="C136" s="67"/>
    </row>
    <row r="137" spans="2:20" x14ac:dyDescent="0.3">
      <c r="B137" s="67"/>
      <c r="C137" s="67"/>
    </row>
    <row r="138" spans="2:20" x14ac:dyDescent="0.3">
      <c r="B138" s="67"/>
      <c r="C138" s="67"/>
    </row>
    <row r="139" spans="2:20" x14ac:dyDescent="0.3">
      <c r="B139" s="67"/>
      <c r="C139" s="67"/>
    </row>
    <row r="140" spans="2:20" x14ac:dyDescent="0.3">
      <c r="B140" s="67"/>
      <c r="C140" s="67"/>
    </row>
    <row r="141" spans="2:20" x14ac:dyDescent="0.3">
      <c r="B141" s="67"/>
      <c r="C141" s="67"/>
    </row>
    <row r="142" spans="2:20" x14ac:dyDescent="0.3">
      <c r="B142" s="67"/>
      <c r="C142" s="67"/>
    </row>
    <row r="143" spans="2:20" x14ac:dyDescent="0.3">
      <c r="B143" s="67"/>
      <c r="C143" s="67"/>
    </row>
    <row r="144" spans="2:20" x14ac:dyDescent="0.3">
      <c r="B144" s="67"/>
      <c r="C144" s="67"/>
    </row>
    <row r="145" spans="2:3" x14ac:dyDescent="0.3">
      <c r="B145" s="67"/>
      <c r="C145" s="67"/>
    </row>
  </sheetData>
  <mergeCells count="23">
    <mergeCell ref="V6:V8"/>
    <mergeCell ref="W6:W8"/>
    <mergeCell ref="B7:B8"/>
    <mergeCell ref="C7:C8"/>
    <mergeCell ref="J7:O7"/>
    <mergeCell ref="P7:P8"/>
    <mergeCell ref="Q7:Q8"/>
    <mergeCell ref="D6:I7"/>
    <mergeCell ref="J6:O6"/>
    <mergeCell ref="R6:R8"/>
    <mergeCell ref="S6:S8"/>
    <mergeCell ref="T6:T8"/>
    <mergeCell ref="U6:U8"/>
    <mergeCell ref="A1:W1"/>
    <mergeCell ref="A2:W2"/>
    <mergeCell ref="A3:W3"/>
    <mergeCell ref="A5:A8"/>
    <mergeCell ref="B5:C6"/>
    <mergeCell ref="D5:I5"/>
    <mergeCell ref="J5:O5"/>
    <mergeCell ref="P5:Q6"/>
    <mergeCell ref="R5:T5"/>
    <mergeCell ref="U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 Dec.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Marisol</cp:lastModifiedBy>
  <dcterms:created xsi:type="dcterms:W3CDTF">2021-09-29T06:00:16Z</dcterms:created>
  <dcterms:modified xsi:type="dcterms:W3CDTF">2021-09-29T06:03:06Z</dcterms:modified>
</cp:coreProperties>
</file>